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ESORERIA\Tesoreria 2025\CUENTA PUBLICA 2025\PRIMER TRIMESTRE\INFORMACION FINANCIERA\"/>
    </mc:Choice>
  </mc:AlternateContent>
  <bookViews>
    <workbookView xWindow="-105" yWindow="-105" windowWidth="23250" windowHeight="12450"/>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 sheetId="20" r:id="rId16"/>
    <sheet name="I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5" hidden="1">VHP!$A$2:$F$38</definedName>
    <definedName name="_xlnm.Print_Area" localSheetId="3">ACT!$A$1:$C$81</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5">VHP!$A$1:$F$50</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0" i="23" l="1"/>
  <c r="H41" i="14" l="1"/>
  <c r="H29" i="14"/>
  <c r="H24" i="14"/>
  <c r="H19" i="14"/>
  <c r="H14" i="14"/>
  <c r="E24" i="9" l="1"/>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c r="C49" i="7"/>
  <c r="C48" i="7" s="1"/>
  <c r="C59" i="7" s="1"/>
  <c r="B49" i="7"/>
  <c r="B48" i="7" s="1"/>
  <c r="C41" i="7"/>
  <c r="B41" i="7"/>
  <c r="C36" i="7"/>
  <c r="B36" i="7"/>
  <c r="C16" i="7"/>
  <c r="B16" i="7"/>
  <c r="C4" i="7"/>
  <c r="B4" i="7"/>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C9" i="5"/>
  <c r="F7" i="5"/>
  <c r="F6" i="5"/>
  <c r="F5" i="5"/>
  <c r="B4" i="5"/>
  <c r="B20" i="5" s="1"/>
  <c r="F42" i="4"/>
  <c r="E42" i="4"/>
  <c r="F35" i="4"/>
  <c r="E35" i="4"/>
  <c r="F30" i="4"/>
  <c r="E30" i="4"/>
  <c r="C26" i="4"/>
  <c r="B26" i="4"/>
  <c r="F24" i="4"/>
  <c r="E24" i="4"/>
  <c r="F14" i="4"/>
  <c r="E14" i="4"/>
  <c r="C13" i="4"/>
  <c r="B13" i="4"/>
  <c r="C63" i="3"/>
  <c r="B63" i="3"/>
  <c r="C55" i="3"/>
  <c r="B55" i="3"/>
  <c r="C48" i="3"/>
  <c r="B48" i="3"/>
  <c r="C43" i="3"/>
  <c r="B43" i="3"/>
  <c r="C32" i="3"/>
  <c r="B32" i="3"/>
  <c r="C27" i="3"/>
  <c r="B27" i="3"/>
  <c r="C17" i="3"/>
  <c r="B17" i="3"/>
  <c r="C13" i="3"/>
  <c r="B13" i="3"/>
  <c r="C4" i="3"/>
  <c r="B4" i="3"/>
  <c r="E30" i="9" l="1"/>
  <c r="D16" i="9"/>
  <c r="B45" i="7"/>
  <c r="C43" i="6"/>
  <c r="B43" i="6"/>
  <c r="B3" i="6"/>
  <c r="C3" i="6"/>
  <c r="D38" i="5"/>
  <c r="F26" i="4"/>
  <c r="B24" i="3"/>
  <c r="C24" i="3"/>
  <c r="C3" i="8"/>
  <c r="B33" i="7"/>
  <c r="C45" i="7"/>
  <c r="B28" i="4"/>
  <c r="B3" i="8"/>
  <c r="C28" i="4"/>
  <c r="E12" i="8"/>
  <c r="B24" i="6"/>
  <c r="E16" i="9"/>
  <c r="C24" i="6"/>
  <c r="C33" i="7"/>
  <c r="C61" i="7" s="1"/>
  <c r="D30" i="9"/>
  <c r="E20" i="5"/>
  <c r="E38" i="5" s="1"/>
  <c r="F9" i="5"/>
  <c r="B66" i="3"/>
  <c r="B68" i="3" s="1"/>
  <c r="D3" i="8"/>
  <c r="F27" i="5"/>
  <c r="B59" i="7"/>
  <c r="C66" i="3"/>
  <c r="C68" i="3" s="1"/>
  <c r="E46" i="4"/>
  <c r="E4" i="8"/>
  <c r="F46" i="4"/>
  <c r="E26" i="4"/>
  <c r="F116" i="13" s="1"/>
  <c r="F16" i="8"/>
  <c r="F12" i="8" s="1"/>
  <c r="F6" i="8"/>
  <c r="F4" i="8" s="1"/>
  <c r="B38" i="5"/>
  <c r="F4" i="5"/>
  <c r="C20" i="5"/>
  <c r="C38" i="5" s="1"/>
  <c r="E3" i="9" l="1"/>
  <c r="E34" i="9" s="1"/>
  <c r="D3" i="9"/>
  <c r="D34" i="9" s="1"/>
  <c r="B61" i="7"/>
  <c r="F48" i="4"/>
  <c r="E48" i="4"/>
  <c r="E3" i="8"/>
  <c r="F3" i="8"/>
  <c r="F20" i="5"/>
  <c r="F38" i="5"/>
  <c r="D24" i="20" l="1"/>
  <c r="D23" i="20"/>
  <c r="D22" i="20"/>
  <c r="D21" i="20"/>
  <c r="D20" i="20"/>
  <c r="D19" i="20"/>
  <c r="D18" i="20"/>
  <c r="D17" i="20"/>
  <c r="D16" i="20"/>
  <c r="D15" i="20"/>
  <c r="D11" i="20"/>
  <c r="D10" i="20"/>
  <c r="D9" i="20"/>
  <c r="D8" i="20"/>
  <c r="D7" i="20"/>
  <c r="D6" i="20"/>
  <c r="D5" i="20"/>
  <c r="D4" i="20"/>
  <c r="C15" i="15" l="1"/>
  <c r="C13" i="16" l="1"/>
  <c r="B13" i="16"/>
  <c r="B6" i="22"/>
  <c r="E8" i="14" l="1"/>
  <c r="E29" i="24"/>
  <c r="H34" i="14" s="1"/>
  <c r="D29" i="24"/>
  <c r="C29" i="24"/>
  <c r="E9" i="24"/>
  <c r="D9" i="24"/>
  <c r="C9" i="24"/>
  <c r="E5" i="24"/>
  <c r="E13" i="24" s="1"/>
  <c r="E17" i="24" s="1"/>
  <c r="E21" i="24" s="1"/>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D34" i="22"/>
  <c r="G34" i="22" s="1"/>
  <c r="D33" i="22"/>
  <c r="G33" i="22" s="1"/>
  <c r="D32" i="22"/>
  <c r="G32" i="22" s="1"/>
  <c r="D31" i="22"/>
  <c r="G31" i="22" s="1"/>
  <c r="G30" i="22" s="1"/>
  <c r="F30" i="22"/>
  <c r="E30" i="22"/>
  <c r="D30" i="22"/>
  <c r="C30" i="22"/>
  <c r="B30" i="22"/>
  <c r="D29" i="22"/>
  <c r="G29" i="22" s="1"/>
  <c r="D28" i="22"/>
  <c r="G28" i="22" s="1"/>
  <c r="D27" i="22"/>
  <c r="G27" i="22" s="1"/>
  <c r="D26" i="22"/>
  <c r="G26" i="22" s="1"/>
  <c r="F25" i="22"/>
  <c r="E25" i="22"/>
  <c r="C25" i="22"/>
  <c r="B25" i="22"/>
  <c r="D24" i="22"/>
  <c r="G24" i="22" s="1"/>
  <c r="D23" i="22"/>
  <c r="G23" i="22" s="1"/>
  <c r="F22" i="22"/>
  <c r="E22" i="22"/>
  <c r="C22" i="22"/>
  <c r="B22" i="22"/>
  <c r="D21" i="22"/>
  <c r="G21" i="22" s="1"/>
  <c r="D20" i="22"/>
  <c r="G20" i="22" s="1"/>
  <c r="D19" i="22"/>
  <c r="G19" i="22" s="1"/>
  <c r="F18" i="22"/>
  <c r="E18" i="22"/>
  <c r="C18" i="22"/>
  <c r="B18" i="22"/>
  <c r="D17" i="22"/>
  <c r="G17" i="22" s="1"/>
  <c r="D16" i="22"/>
  <c r="G16" i="22" s="1"/>
  <c r="D15" i="22"/>
  <c r="G15" i="22" s="1"/>
  <c r="D14" i="22"/>
  <c r="G14" i="22" s="1"/>
  <c r="D13" i="22"/>
  <c r="G13" i="22" s="1"/>
  <c r="D12" i="22"/>
  <c r="D11" i="22"/>
  <c r="G11" i="22" s="1"/>
  <c r="D10" i="22"/>
  <c r="G10" i="22" s="1"/>
  <c r="F9" i="22"/>
  <c r="E9" i="22"/>
  <c r="C9" i="22"/>
  <c r="B9" i="22"/>
  <c r="B5" i="22" s="1"/>
  <c r="B36" i="22" s="1"/>
  <c r="E44" i="14" s="1"/>
  <c r="D8" i="22"/>
  <c r="G8" i="22" s="1"/>
  <c r="D7" i="22"/>
  <c r="G7" i="22" s="1"/>
  <c r="F6" i="22"/>
  <c r="E6" i="22"/>
  <c r="C6" i="22"/>
  <c r="C21" i="21"/>
  <c r="B21" i="21"/>
  <c r="C11" i="21"/>
  <c r="B11" i="21"/>
  <c r="D25" i="20"/>
  <c r="C25" i="20"/>
  <c r="B25" i="20"/>
  <c r="B27" i="20" s="1"/>
  <c r="E32" i="14" s="1"/>
  <c r="D12" i="20"/>
  <c r="C12" i="20"/>
  <c r="B12" i="20"/>
  <c r="D39" i="19"/>
  <c r="G39" i="19" s="1"/>
  <c r="D38" i="19"/>
  <c r="G38" i="19" s="1"/>
  <c r="D37" i="19"/>
  <c r="G37" i="19" s="1"/>
  <c r="D36" i="19"/>
  <c r="G36" i="19" s="1"/>
  <c r="F35" i="19"/>
  <c r="E35" i="19"/>
  <c r="C35" i="19"/>
  <c r="B35" i="19"/>
  <c r="D33" i="19"/>
  <c r="G33" i="19" s="1"/>
  <c r="D32" i="19"/>
  <c r="G32" i="19" s="1"/>
  <c r="G31" i="19"/>
  <c r="D31" i="19"/>
  <c r="D30" i="19"/>
  <c r="G30" i="19" s="1"/>
  <c r="D29" i="19"/>
  <c r="G29" i="19" s="1"/>
  <c r="D28" i="19"/>
  <c r="G28" i="19" s="1"/>
  <c r="D27" i="19"/>
  <c r="G27" i="19" s="1"/>
  <c r="D26" i="19"/>
  <c r="G26" i="19" s="1"/>
  <c r="G25" i="19"/>
  <c r="D25" i="19"/>
  <c r="F24" i="19"/>
  <c r="E24" i="19"/>
  <c r="C24" i="19"/>
  <c r="B24" i="19"/>
  <c r="D22" i="19"/>
  <c r="G22" i="19" s="1"/>
  <c r="D21" i="19"/>
  <c r="G21" i="19" s="1"/>
  <c r="D20" i="19"/>
  <c r="G20" i="19" s="1"/>
  <c r="D19" i="19"/>
  <c r="G19" i="19" s="1"/>
  <c r="D18" i="19"/>
  <c r="G18" i="19" s="1"/>
  <c r="D17" i="19"/>
  <c r="G17" i="19" s="1"/>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G72" i="18"/>
  <c r="D72" i="18"/>
  <c r="D71" i="18"/>
  <c r="G71" i="18" s="1"/>
  <c r="G70" i="18"/>
  <c r="D70" i="18"/>
  <c r="D69" i="18"/>
  <c r="G69" i="18" s="1"/>
  <c r="F68" i="18"/>
  <c r="E68" i="18"/>
  <c r="C68" i="18"/>
  <c r="B68" i="18"/>
  <c r="D67" i="18"/>
  <c r="G67" i="18" s="1"/>
  <c r="G66" i="18"/>
  <c r="D66" i="18"/>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D47" i="18"/>
  <c r="G47" i="18" s="1"/>
  <c r="D46" i="18"/>
  <c r="G46" i="18" s="1"/>
  <c r="D45" i="18"/>
  <c r="G45" i="18" s="1"/>
  <c r="D44" i="18"/>
  <c r="G44" i="18" s="1"/>
  <c r="D43" i="18"/>
  <c r="G43" i="18" s="1"/>
  <c r="F42" i="18"/>
  <c r="E42" i="18"/>
  <c r="C42" i="18"/>
  <c r="B42" i="18"/>
  <c r="D41" i="18"/>
  <c r="G41" i="18" s="1"/>
  <c r="D40" i="18"/>
  <c r="G40" i="18" s="1"/>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G28" i="18"/>
  <c r="D28" i="18"/>
  <c r="D27" i="18"/>
  <c r="G27" i="18" s="1"/>
  <c r="D26" i="18"/>
  <c r="G26" i="18" s="1"/>
  <c r="D25" i="18"/>
  <c r="G25" i="18" s="1"/>
  <c r="D24" i="18"/>
  <c r="G24" i="18" s="1"/>
  <c r="D23" i="18"/>
  <c r="G23" i="18" s="1"/>
  <c r="F22" i="18"/>
  <c r="E22" i="18"/>
  <c r="C22" i="18"/>
  <c r="B22" i="18"/>
  <c r="D21" i="18"/>
  <c r="G21" i="18" s="1"/>
  <c r="D20" i="18"/>
  <c r="G20" i="18" s="1"/>
  <c r="D19" i="18"/>
  <c r="G19" i="18" s="1"/>
  <c r="D18" i="18"/>
  <c r="G18" i="18" s="1"/>
  <c r="G17" i="18"/>
  <c r="D17" i="18"/>
  <c r="D16" i="18"/>
  <c r="G16" i="18" s="1"/>
  <c r="D15" i="18"/>
  <c r="G15" i="18" s="1"/>
  <c r="D14" i="18"/>
  <c r="G14" i="18" s="1"/>
  <c r="D13" i="18"/>
  <c r="G13" i="18" s="1"/>
  <c r="F12" i="18"/>
  <c r="E12" i="18"/>
  <c r="C12" i="18"/>
  <c r="B12" i="18"/>
  <c r="D12" i="18" s="1"/>
  <c r="D11" i="18"/>
  <c r="G11" i="18" s="1"/>
  <c r="D10" i="18"/>
  <c r="G10" i="18" s="1"/>
  <c r="D9" i="18"/>
  <c r="G9" i="18" s="1"/>
  <c r="D8" i="18"/>
  <c r="G8" i="18" s="1"/>
  <c r="D7" i="18"/>
  <c r="G7" i="18" s="1"/>
  <c r="D6" i="18"/>
  <c r="G6" i="18" s="1"/>
  <c r="D5" i="18"/>
  <c r="G5" i="18" s="1"/>
  <c r="F4" i="18"/>
  <c r="E4" i="18"/>
  <c r="C4" i="18"/>
  <c r="B4" i="18"/>
  <c r="F15" i="17"/>
  <c r="H52" i="14" s="1"/>
  <c r="E15" i="17"/>
  <c r="H51" i="14" s="1"/>
  <c r="C15" i="17"/>
  <c r="E18" i="14" s="1"/>
  <c r="B15" i="17"/>
  <c r="E17" i="14" s="1"/>
  <c r="D13" i="17"/>
  <c r="G13" i="17" s="1"/>
  <c r="D11" i="17"/>
  <c r="G11" i="17" s="1"/>
  <c r="D9" i="17"/>
  <c r="G9" i="17" s="1"/>
  <c r="D7" i="17"/>
  <c r="G7" i="17" s="1"/>
  <c r="D5" i="17"/>
  <c r="G5" i="17" s="1"/>
  <c r="F48" i="16"/>
  <c r="E48" i="16"/>
  <c r="C48" i="16"/>
  <c r="B48" i="16"/>
  <c r="D46" i="16"/>
  <c r="G46" i="16" s="1"/>
  <c r="D44" i="16"/>
  <c r="G44" i="16" s="1"/>
  <c r="D42" i="16"/>
  <c r="G42" i="16" s="1"/>
  <c r="D40" i="16"/>
  <c r="G40" i="16" s="1"/>
  <c r="D38" i="16"/>
  <c r="G38" i="16" s="1"/>
  <c r="D36" i="16"/>
  <c r="G36" i="16" s="1"/>
  <c r="D34" i="16"/>
  <c r="G34" i="16" s="1"/>
  <c r="D32" i="16"/>
  <c r="F25" i="16"/>
  <c r="E25" i="16"/>
  <c r="C25" i="16"/>
  <c r="B25" i="16"/>
  <c r="D23" i="16"/>
  <c r="G23" i="16" s="1"/>
  <c r="D22" i="16"/>
  <c r="G22" i="16" s="1"/>
  <c r="D21" i="16"/>
  <c r="G21" i="16" s="1"/>
  <c r="D20" i="16"/>
  <c r="G20" i="16" s="1"/>
  <c r="F13" i="16"/>
  <c r="H47" i="14" s="1"/>
  <c r="E13" i="16"/>
  <c r="E14" i="14" s="1"/>
  <c r="H45" i="14"/>
  <c r="E12" i="14"/>
  <c r="D12" i="16"/>
  <c r="G12" i="16" s="1"/>
  <c r="D11" i="16"/>
  <c r="G11" i="16" s="1"/>
  <c r="D10" i="16"/>
  <c r="G10" i="16" s="1"/>
  <c r="D9" i="16"/>
  <c r="G9" i="16" s="1"/>
  <c r="D8" i="16"/>
  <c r="G8" i="16" s="1"/>
  <c r="D7" i="16"/>
  <c r="G7" i="16" s="1"/>
  <c r="D6" i="16"/>
  <c r="G6" i="16" s="1"/>
  <c r="G5" i="16"/>
  <c r="D5" i="16"/>
  <c r="G36" i="15"/>
  <c r="G35" i="15" s="1"/>
  <c r="D36" i="15"/>
  <c r="D35" i="15" s="1"/>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D20" i="15"/>
  <c r="F19" i="15"/>
  <c r="E19" i="15"/>
  <c r="C19" i="15"/>
  <c r="B19" i="15"/>
  <c r="F15" i="15"/>
  <c r="E15" i="15"/>
  <c r="E9" i="14" s="1"/>
  <c r="B15" i="15"/>
  <c r="E7" i="14" s="1"/>
  <c r="G13" i="15"/>
  <c r="D13" i="15"/>
  <c r="G12" i="15"/>
  <c r="D12" i="15"/>
  <c r="G11" i="15"/>
  <c r="D11" i="15"/>
  <c r="G10" i="15"/>
  <c r="D10" i="15"/>
  <c r="G9" i="15"/>
  <c r="D9" i="15"/>
  <c r="G8" i="15"/>
  <c r="D8" i="15"/>
  <c r="G7" i="15"/>
  <c r="D7" i="15"/>
  <c r="G6" i="15"/>
  <c r="D6" i="15"/>
  <c r="G5" i="15"/>
  <c r="D5" i="15"/>
  <c r="G4" i="15"/>
  <c r="D4" i="15"/>
  <c r="H50" i="14"/>
  <c r="H42" i="14"/>
  <c r="H40" i="14"/>
  <c r="H39" i="14"/>
  <c r="H37" i="14"/>
  <c r="H36" i="14"/>
  <c r="H33" i="14"/>
  <c r="H32" i="14"/>
  <c r="H30" i="14"/>
  <c r="H28" i="14"/>
  <c r="H27" i="14"/>
  <c r="H25" i="14"/>
  <c r="H23" i="14"/>
  <c r="H22" i="14"/>
  <c r="H20" i="14"/>
  <c r="E20" i="14"/>
  <c r="E19" i="14"/>
  <c r="I19" i="14" s="1"/>
  <c r="H18" i="14"/>
  <c r="I18" i="14" s="1"/>
  <c r="H17" i="14"/>
  <c r="H15" i="14"/>
  <c r="H13" i="14"/>
  <c r="H12" i="14"/>
  <c r="H10" i="14"/>
  <c r="E10" i="14"/>
  <c r="H9" i="14"/>
  <c r="H8" i="14"/>
  <c r="H7" i="14"/>
  <c r="E15" i="14" l="1"/>
  <c r="G19" i="15"/>
  <c r="H49" i="14"/>
  <c r="C38" i="15"/>
  <c r="H56" i="14"/>
  <c r="F5" i="22"/>
  <c r="F36" i="22" s="1"/>
  <c r="E47" i="14" s="1"/>
  <c r="I47" i="14" s="1"/>
  <c r="C27" i="20"/>
  <c r="E33" i="14" s="1"/>
  <c r="I33" i="14" s="1"/>
  <c r="D42" i="18"/>
  <c r="G42" i="18" s="1"/>
  <c r="D52" i="18"/>
  <c r="G52" i="18" s="1"/>
  <c r="D15" i="19"/>
  <c r="I32" i="14"/>
  <c r="D24" i="19"/>
  <c r="B41" i="19"/>
  <c r="E27" i="14" s="1"/>
  <c r="I27" i="14" s="1"/>
  <c r="E5" i="22"/>
  <c r="E36" i="22" s="1"/>
  <c r="E46" i="14" s="1"/>
  <c r="D18" i="22"/>
  <c r="D68" i="18"/>
  <c r="G68" i="18" s="1"/>
  <c r="C13" i="24"/>
  <c r="C17" i="24" s="1"/>
  <c r="C21" i="24" s="1"/>
  <c r="D25" i="22"/>
  <c r="D13" i="24"/>
  <c r="D17" i="24" s="1"/>
  <c r="D21" i="24" s="1"/>
  <c r="F38" i="15"/>
  <c r="I12" i="14"/>
  <c r="B76" i="18"/>
  <c r="D32" i="18"/>
  <c r="G32" i="18" s="1"/>
  <c r="G18" i="22"/>
  <c r="D48" i="16"/>
  <c r="F41" i="19"/>
  <c r="E38" i="15"/>
  <c r="G32" i="16"/>
  <c r="G48" i="16" s="1"/>
  <c r="G16" i="19"/>
  <c r="G15" i="19" s="1"/>
  <c r="D22" i="22"/>
  <c r="I17" i="14"/>
  <c r="D15" i="15"/>
  <c r="D64" i="18"/>
  <c r="G64" i="18" s="1"/>
  <c r="G35" i="19"/>
  <c r="G15" i="15"/>
  <c r="G29" i="15"/>
  <c r="D29" i="15"/>
  <c r="D22" i="18"/>
  <c r="G22" i="18" s="1"/>
  <c r="C5" i="22"/>
  <c r="C36" i="22" s="1"/>
  <c r="E45" i="14" s="1"/>
  <c r="I45" i="14" s="1"/>
  <c r="G22" i="22"/>
  <c r="H46" i="14"/>
  <c r="D19" i="15"/>
  <c r="D4" i="18"/>
  <c r="G4" i="18" s="1"/>
  <c r="D13" i="16"/>
  <c r="E76" i="18"/>
  <c r="E24" i="14" s="1"/>
  <c r="I24" i="14" s="1"/>
  <c r="G15" i="17"/>
  <c r="F76" i="18"/>
  <c r="D5" i="19"/>
  <c r="C41" i="19"/>
  <c r="H60" i="14" s="1"/>
  <c r="G12" i="18"/>
  <c r="D35" i="19"/>
  <c r="D41" i="19" s="1"/>
  <c r="D9" i="22"/>
  <c r="B38" i="15"/>
  <c r="D56" i="18"/>
  <c r="G56" i="18" s="1"/>
  <c r="E41" i="19"/>
  <c r="H61" i="14" s="1"/>
  <c r="D27" i="20"/>
  <c r="E34" i="14" s="1"/>
  <c r="I34" i="14" s="1"/>
  <c r="C23" i="21"/>
  <c r="E37" i="14" s="1"/>
  <c r="I37" i="14" s="1"/>
  <c r="B23" i="21"/>
  <c r="E36" i="14" s="1"/>
  <c r="I36" i="14" s="1"/>
  <c r="I20" i="14"/>
  <c r="I14" i="14"/>
  <c r="I15" i="14"/>
  <c r="I7" i="14"/>
  <c r="D42" i="1" s="1"/>
  <c r="I9" i="14"/>
  <c r="D44" i="1" s="1"/>
  <c r="I46" i="14"/>
  <c r="I10" i="14"/>
  <c r="D45" i="1" s="1"/>
  <c r="I8" i="14"/>
  <c r="D43" i="1" s="1"/>
  <c r="G24" i="19"/>
  <c r="E30" i="14"/>
  <c r="I30" i="14" s="1"/>
  <c r="H62" i="14"/>
  <c r="G25" i="22"/>
  <c r="E61" i="14"/>
  <c r="E56" i="14"/>
  <c r="I56" i="14" s="1"/>
  <c r="E51" i="14"/>
  <c r="I51" i="14" s="1"/>
  <c r="E41" i="14"/>
  <c r="I41" i="14" s="1"/>
  <c r="G25" i="16"/>
  <c r="G38" i="15"/>
  <c r="G6" i="22"/>
  <c r="E55" i="14"/>
  <c r="E50" i="14"/>
  <c r="I50" i="14" s="1"/>
  <c r="E40" i="14"/>
  <c r="I40" i="14" s="1"/>
  <c r="H54" i="14"/>
  <c r="E22" i="14"/>
  <c r="I22" i="14" s="1"/>
  <c r="E25" i="14"/>
  <c r="I25" i="14" s="1"/>
  <c r="H57" i="14"/>
  <c r="E42" i="14"/>
  <c r="I42" i="14" s="1"/>
  <c r="E57" i="14"/>
  <c r="E52" i="14"/>
  <c r="I52" i="14" s="1"/>
  <c r="E62" i="14"/>
  <c r="G13" i="16"/>
  <c r="E59" i="14"/>
  <c r="I59" i="14" s="1"/>
  <c r="E54" i="14"/>
  <c r="I54" i="14" s="1"/>
  <c r="E49" i="14"/>
  <c r="I49" i="14" s="1"/>
  <c r="E39" i="14"/>
  <c r="I39" i="14" s="1"/>
  <c r="G12" i="22"/>
  <c r="G9" i="22" s="1"/>
  <c r="G7" i="19"/>
  <c r="G5" i="19" s="1"/>
  <c r="C76" i="18"/>
  <c r="E13" i="14"/>
  <c r="I13" i="14" s="1"/>
  <c r="D25" i="16"/>
  <c r="H44" i="14"/>
  <c r="I44" i="14" s="1"/>
  <c r="H59" i="14"/>
  <c r="D6" i="22"/>
  <c r="D15" i="17"/>
  <c r="D38" i="15" l="1"/>
  <c r="E29" i="14"/>
  <c r="I29" i="14" s="1"/>
  <c r="D48" i="1" s="1"/>
  <c r="D50" i="1"/>
  <c r="D5" i="22"/>
  <c r="D36" i="22" s="1"/>
  <c r="E28" i="14"/>
  <c r="I28" i="14" s="1"/>
  <c r="G76" i="18"/>
  <c r="D46" i="1"/>
  <c r="G41" i="19"/>
  <c r="D76" i="18"/>
  <c r="I57" i="14"/>
  <c r="D55" i="1" s="1"/>
  <c r="I62" i="14"/>
  <c r="E60" i="14"/>
  <c r="I60" i="14" s="1"/>
  <c r="D51" i="1"/>
  <c r="D52" i="1"/>
  <c r="D49" i="1"/>
  <c r="G5" i="22"/>
  <c r="G36" i="22" s="1"/>
  <c r="H55" i="14"/>
  <c r="I55" i="14" s="1"/>
  <c r="E23" i="14"/>
  <c r="I23" i="14" s="1"/>
  <c r="D47" i="1" s="1"/>
  <c r="I61" i="14"/>
  <c r="D54" i="1" s="1"/>
  <c r="D53" i="1" l="1"/>
  <c r="F37" i="13" l="1"/>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L1" i="13" l="1"/>
  <c r="L3" i="13"/>
  <c r="A3" i="13"/>
  <c r="A1" i="13"/>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<sst xmlns="http://schemas.openxmlformats.org/spreadsheetml/2006/main" count="1831" uniqueCount="695">
  <si>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</si>
  <si>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</si>
  <si>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</si>
  <si>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</si>
  <si>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</si>
  <si>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</si>
  <si>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</si>
  <si>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</si>
  <si>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</si>
  <si>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</si>
  <si>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</si>
  <si>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</si>
  <si>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</si>
  <si>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</si>
  <si>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</si>
  <si>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</si>
  <si>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</si>
  <si>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</si>
  <si>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</si>
  <si>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</si>
  <si>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</si>
  <si>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</si>
  <si>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</si>
  <si>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</si>
  <si>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</si>
  <si>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</si>
  <si>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</si>
  <si>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</si>
  <si>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</si>
  <si>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</si>
  <si>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</si>
  <si>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</si>
  <si>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</si>
  <si>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</si>
  <si>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</si>
  <si>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</si>
  <si>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</si>
  <si>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</si>
  <si>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</si>
  <si>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</si>
  <si>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</si>
  <si>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</si>
  <si>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</si>
  <si>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</si>
  <si>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</si>
  <si>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</si>
  <si>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</si>
  <si>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</si>
  <si>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</si>
  <si>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</si>
  <si>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</si>
  <si>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</si>
  <si>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</si>
  <si>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</si>
  <si>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</si>
  <si>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</si>
  <si>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</si>
  <si>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</si>
  <si>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</si>
  <si>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</si>
  <si>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</si>
  <si>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</si>
  <si>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</si>
  <si>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</si>
  <si>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</si>
  <si>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</si>
  <si>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</si>
  <si>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</si>
  <si>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</si>
  <si>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</si>
  <si>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</si>
  <si>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</si>
  <si>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</si>
  <si>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</si>
  <si>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</si>
  <si>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</si>
  <si>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</si>
  <si>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</si>
  <si>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</si>
  <si>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</si>
  <si>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</si>
  <si>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</si>
  <si>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</si>
  <si>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</si>
  <si>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</si>
  <si>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</si>
  <si>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</si>
  <si>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</si>
  <si>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</si>
  <si>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</si>
  <si>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</si>
  <si>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</si>
  <si>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</si>
  <si>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</si>
  <si>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</si>
  <si>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</si>
  <si>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</si>
  <si>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</si>
  <si>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</si>
  <si>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</si>
  <si>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</si>
  <si>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</si>
  <si>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</si>
  <si>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</si>
  <si>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</si>
  <si>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</si>
  <si>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</si>
  <si>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</si>
  <si>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</si>
  <si>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</si>
  <si>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</si>
  <si>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</si>
  <si>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</si>
  <si>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</si>
  <si>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</si>
  <si>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</si>
  <si>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</si>
  <si>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</si>
  <si>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</si>
  <si>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</si>
  <si>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</si>
  <si>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</si>
  <si>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</si>
  <si>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</si>
  <si>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</si>
  <si>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</si>
  <si>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</si>
  <si>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</si>
  <si>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</si>
  <si>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</si>
  <si>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</si>
  <si>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</si>
  <si>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</si>
  <si>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</si>
  <si>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</si>
  <si>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</si>
  <si>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</si>
  <si>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</si>
  <si>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</si>
  <si>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</si>
  <si>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</si>
  <si>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</si>
  <si>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</si>
  <si>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</si>
  <si>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</si>
  <si>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</si>
  <si>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</si>
  <si>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</si>
  <si>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</si>
  <si>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</si>
  <si>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</si>
  <si>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</si>
  <si>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</si>
  <si>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</si>
  <si>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</si>
  <si>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</si>
  <si>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</si>
  <si>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</si>
  <si>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</si>
  <si>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</si>
  <si>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</si>
  <si>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</si>
  <si>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</si>
  <si>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</si>
  <si>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</si>
  <si>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</si>
  <si>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</si>
  <si>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</si>
  <si>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</si>
  <si>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</si>
  <si>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</si>
  <si>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</si>
  <si>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</si>
  <si>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</si>
  <si>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</si>
  <si>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</si>
  <si>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</si>
  <si>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</si>
  <si>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</si>
  <si>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</si>
  <si>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</si>
  <si>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</si>
  <si>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</si>
  <si>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</si>
  <si>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</si>
  <si>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</si>
  <si>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</si>
  <si>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</si>
  <si>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</si>
  <si>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</si>
  <si>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</si>
  <si>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</si>
  <si>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</si>
  <si>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</si>
  <si>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</si>
  <si>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</si>
  <si>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</si>
  <si>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</si>
  <si>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</si>
  <si>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</si>
  <si>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</si>
  <si>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</si>
  <si>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</si>
  <si>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</si>
  <si>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</si>
  <si>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</si>
  <si>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</si>
  <si>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</si>
  <si>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</si>
  <si>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</si>
  <si>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</si>
  <si>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</si>
  <si>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</si>
  <si>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</si>
  <si>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</si>
  <si>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</si>
  <si>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</si>
  <si>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</si>
  <si>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</si>
  <si>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</si>
  <si>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</si>
  <si>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</si>
  <si>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</si>
  <si>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</si>
  <si>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</si>
  <si>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</si>
  <si>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</si>
  <si>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</si>
  <si>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</si>
  <si>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</si>
  <si>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</si>
  <si>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</si>
  <si>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</si>
  <si>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</si>
  <si>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</si>
  <si>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</si>
  <si>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</si>
  <si>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</si>
  <si>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</si>
  <si>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</si>
  <si>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</si>
  <si>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</si>
  <si>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</si>
  <si>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</si>
  <si>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</si>
  <si>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</si>
  <si>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</si>
  <si>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</si>
  <si>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</si>
  <si>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</si>
  <si>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</si>
  <si>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</si>
  <si>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</si>
  <si>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</si>
  <si>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</si>
  <si>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</si>
  <si>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</si>
  <si>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</si>
  <si>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</si>
  <si>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</si>
  <si>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</si>
  <si>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</si>
  <si>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</si>
  <si>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</si>
  <si>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</si>
  <si>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</si>
  <si>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</si>
  <si>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</si>
  <si>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</si>
  <si>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</si>
  <si>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</si>
  <si>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</si>
  <si>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</si>
  <si>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</si>
  <si>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</si>
  <si>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</si>
  <si>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</si>
  <si>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</si>
  <si>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</si>
  <si>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</si>
  <si>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</si>
  <si>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</si>
  <si>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</si>
  <si>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</si>
  <si>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</si>
  <si>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</si>
  <si>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</si>
  <si>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</si>
  <si>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</si>
  <si>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</si>
  <si>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</si>
  <si>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</si>
  <si>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Correspondiente del 1 de Enero al 31 de Marzo de 2025</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</si>
  <si>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</si>
  <si>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</si>
  <si>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</si>
  <si>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</si>
  <si>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</si>
  <si>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</si>
  <si>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</si>
  <si>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</si>
  <si>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</si>
  <si>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</si>
  <si>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</si>
  <si>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</si>
  <si>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</si>
  <si>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</si>
  <si>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</si>
  <si>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</si>
  <si>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</si>
  <si>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</si>
  <si>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</si>
  <si>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</si>
  <si>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</si>
  <si>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</si>
  <si>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</si>
  <si>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</si>
  <si>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</si>
  <si>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</si>
  <si>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</si>
  <si>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</si>
  <si>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</si>
  <si>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</si>
  <si>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</si>
  <si>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</si>
  <si>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</si>
  <si>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Nombre del Ente Público</t>
  </si>
  <si>
    <t>Correspondiente del XXXX al XXXX</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</si>
  <si>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</si>
  <si>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</si>
  <si>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</si>
  <si>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</si>
  <si>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</si>
  <si>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</si>
  <si>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</si>
  <si>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</si>
  <si>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</si>
  <si>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</si>
  <si>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</si>
  <si>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</si>
  <si>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</si>
  <si>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</si>
  <si>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</si>
  <si>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</si>
  <si>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</si>
  <si>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</si>
  <si>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</si>
  <si>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</si>
  <si>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</si>
  <si>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</si>
  <si>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</si>
  <si>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</si>
  <si>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</si>
  <si>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</si>
  <si>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</si>
  <si>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</si>
  <si>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</si>
  <si>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</si>
  <si>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</si>
  <si>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</si>
  <si>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</si>
  <si>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</si>
  <si>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</si>
  <si>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</si>
  <si>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</si>
  <si>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</si>
  <si>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</si>
  <si>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</si>
  <si>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</si>
  <si>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</si>
  <si>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</si>
  <si>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</si>
  <si>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</si>
  <si>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</si>
  <si>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</si>
  <si>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</si>
  <si>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</si>
  <si>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</si>
  <si>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</si>
  <si>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</si>
  <si>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</si>
  <si>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</si>
  <si>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</si>
  <si>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</si>
  <si>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</si>
  <si>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</si>
  <si>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</si>
  <si>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</si>
  <si>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</si>
  <si>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</si>
  <si>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</si>
  <si>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</si>
  <si>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</si>
  <si>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</si>
  <si>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</si>
  <si>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</si>
  <si>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</si>
  <si>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</si>
  <si>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</si>
  <si>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</si>
  <si>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</si>
  <si>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</si>
  <si>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</si>
  <si>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</si>
  <si>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Nombre del ente público
Estado Analítico de Ingresos
DEL XXXX AL XXXX
(Cifras en Pesos)</t>
  </si>
  <si>
    <t>Ingreso</t>
  </si>
  <si>
    <t>Diferencia</t>
  </si>
  <si>
    <t>Rubro de Ingresos / Fuente de Financiamiento</t>
  </si>
  <si>
    <t>Ampliaciones/(Reducciones)</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</si>
  <si>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</si>
  <si>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</si>
  <si>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</si>
  <si>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</si>
  <si>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</si>
  <si>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</si>
  <si>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</si>
  <si>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</si>
  <si>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</si>
  <si>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</si>
  <si>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</si>
  <si>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</si>
  <si>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</si>
  <si>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</si>
  <si>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Excedentes</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</si>
  <si>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</si>
  <si>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</si>
  <si>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</si>
  <si>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Ingresos de los Entes Públicos de los Poderes Legislativo y Judicial, de los Órganos Autónomos y del Sector Paraestatal o Paramunicipal, así como de las Empresas Productivas del Estado</t>
  </si>
  <si>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</si>
  <si>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</si>
  <si>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</si>
  <si>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</si>
  <si>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</si>
  <si>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</si>
  <si>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</si>
  <si>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</si>
  <si>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</si>
  <si>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Dependencia o Unidad Administrativa 1</t>
  </si>
  <si>
    <t>Dependencia o Unidad Administrativa 2</t>
  </si>
  <si>
    <t>Dependencia o Unidad Administrativa 3</t>
  </si>
  <si>
    <t>Dependencia o Unidad Administrativa 4</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</si>
  <si>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</si>
  <si>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</si>
  <si>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</si>
  <si>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</si>
  <si>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</si>
  <si>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</si>
  <si>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</si>
  <si>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</si>
  <si>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</si>
  <si>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</si>
  <si>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</si>
  <si>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</si>
  <si>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</si>
  <si>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</si>
  <si>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Nombre del ente público
Estado Analítico del Ejercicio del Presupuesto de Egresos
Clasificación Económica por Tipo de Gasto
Del XXXX al XXXX
(Cifras en Pesos)</t>
  </si>
  <si>
    <t>Gasto Corriente</t>
  </si>
  <si>
    <t>Gasto de Capital</t>
  </si>
  <si>
    <t>Amortización de la Deuda y Disminución de Pasivos</t>
  </si>
  <si>
    <t>Nombre del ente público
Estado Analítico del Ejercicio del Presupuesto de Egresos
Clasificación por Objeto del Gasto (Capítulo y Concepto)
Del XXXX al XXXX
(Cifras en Pesos)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</si>
  <si>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</si>
  <si>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</si>
  <si>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</si>
  <si>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</si>
  <si>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</si>
  <si>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</si>
  <si>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</si>
  <si>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</si>
  <si>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</si>
  <si>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</si>
  <si>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</si>
  <si>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</si>
  <si>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</si>
  <si>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</si>
  <si>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</si>
  <si>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</si>
  <si>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</si>
  <si>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</si>
  <si>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</si>
  <si>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</si>
  <si>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</si>
  <si>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</si>
  <si>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</si>
  <si>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</si>
  <si>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</si>
  <si>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</si>
  <si>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</si>
  <si>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</si>
  <si>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</si>
  <si>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</si>
  <si>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</si>
  <si>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</si>
  <si>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</si>
  <si>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</si>
  <si>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</si>
  <si>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</si>
  <si>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</si>
  <si>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</si>
  <si>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</si>
  <si>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</si>
  <si>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</si>
  <si>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</si>
  <si>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</si>
  <si>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</si>
  <si>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</si>
  <si>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</si>
  <si>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</si>
  <si>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</si>
  <si>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</si>
  <si>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Nombre del Ente Público
Estado Analítico del Ejercicio del Presupuesto de Egresos
Clasificación Funcional (Finalidad y Función)
Del XXXX al XXXX
(Cifras en Pesos)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</si>
  <si>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</si>
  <si>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</si>
  <si>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</si>
  <si>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</si>
  <si>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</si>
  <si>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</si>
  <si>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</si>
  <si>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</si>
  <si>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</si>
  <si>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</si>
  <si>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</si>
  <si>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</si>
  <si>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</si>
  <si>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</si>
  <si>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</si>
  <si>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</si>
  <si>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</si>
  <si>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</si>
  <si>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</si>
  <si>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</si>
  <si>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</si>
  <si>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</si>
  <si>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</si>
  <si>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</si>
  <si>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</si>
  <si>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</si>
  <si>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</si>
  <si>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</si>
  <si>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</si>
  <si>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</si>
  <si>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</si>
  <si>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Nombre del Ente Público
Endeudamiento Neto
Del XXXX al XXXX
(Cifras en Pesos)</t>
  </si>
  <si>
    <t>Identificación de Crédito o Instrumento</t>
  </si>
  <si>
    <t>Contratación / Colocación</t>
  </si>
  <si>
    <t>Créditos Bancarios</t>
  </si>
  <si>
    <t>Durante el periodo no se obtuvieron créditos.</t>
  </si>
  <si>
    <t>Total Créditos Bancarios</t>
  </si>
  <si>
    <t>Otros Instrumentos de Deuda</t>
  </si>
  <si>
    <t>Durante el periodo no se tienen instrumentos.</t>
  </si>
  <si>
    <t>Total Otros Instrumentos de Deuda</t>
  </si>
  <si>
    <t>TOTAL</t>
  </si>
  <si>
    <t>Nombre del Ente Público
Intereses de la Deuda
Del XXXX al XXXX
(Cifras en Pesos)</t>
  </si>
  <si>
    <t xml:space="preserve"> </t>
  </si>
  <si>
    <t>Total de Intereses de Créditos Bancarios</t>
  </si>
  <si>
    <t>Total de Intereses de Otros Instrumentos de Deuda</t>
  </si>
  <si>
    <t>Nombre del Ente Público
Gasto por Categoría Programática
Del XXXX al XXXX
(Cifras en Pesos)</t>
  </si>
  <si>
    <t>Programas</t>
  </si>
  <si>
    <t>Subsidios: Sector Social y Privado o Entidades Federativas y Municipios</t>
  </si>
  <si>
    <t>Sujetos a Reglas de Operación</t>
  </si>
  <si>
    <t>S</t>
  </si>
  <si>
    <t>Otros Subsidios</t>
  </si>
  <si>
    <t>U</t>
  </si>
  <si>
    <t>Desempeño de las Funciones</t>
  </si>
  <si>
    <t>Prestación de Servicios Públicos</t>
  </si>
  <si>
    <t>E</t>
  </si>
  <si>
    <t>Provisión de Bienes Públicos</t>
  </si>
  <si>
    <t>B</t>
  </si>
  <si>
    <t>Planeación, seguimiento y evaluación de políticas públicas</t>
  </si>
  <si>
    <t>P</t>
  </si>
  <si>
    <t>Promoción y fomento</t>
  </si>
  <si>
    <t>F</t>
  </si>
  <si>
    <t>Regulación y supervisión</t>
  </si>
  <si>
    <t>G</t>
  </si>
  <si>
    <t>Funciones de las Fuerzas Armadas (Únicamente Gobierno Federal)</t>
  </si>
  <si>
    <t>A</t>
  </si>
  <si>
    <t>Específicos</t>
  </si>
  <si>
    <t>R</t>
  </si>
  <si>
    <t>Proyectos de Inversión</t>
  </si>
  <si>
    <t>K</t>
  </si>
  <si>
    <t>Administrativos y de Apoyo</t>
  </si>
  <si>
    <t>Apoyo al proceso presupuestario y para mejorar la eficiencia institucional</t>
  </si>
  <si>
    <t>M</t>
  </si>
  <si>
    <t>Apoyo a la función pública y al mejoramiento de la gestión</t>
  </si>
  <si>
    <t>O</t>
  </si>
  <si>
    <t>Operaciones ajenas</t>
  </si>
  <si>
    <t>W</t>
  </si>
  <si>
    <t>Compromisos</t>
  </si>
  <si>
    <t>Obligaciones de cumplimiento de resolución jurisdiccional</t>
  </si>
  <si>
    <t>L</t>
  </si>
  <si>
    <t>Desastres Naturales</t>
  </si>
  <si>
    <t>N</t>
  </si>
  <si>
    <t>Obligaciones</t>
  </si>
  <si>
    <t>Pensiones y jubilaciones</t>
  </si>
  <si>
    <t>J</t>
  </si>
  <si>
    <t>Aportaciones a la seguridad social</t>
  </si>
  <si>
    <t>T</t>
  </si>
  <si>
    <t>Aportaciones a fondos de estabilización</t>
  </si>
  <si>
    <t>Y</t>
  </si>
  <si>
    <t>Aportaciones a fondos de inversión y reestructura de pensiones</t>
  </si>
  <si>
    <t>Z</t>
  </si>
  <si>
    <t>Programas de Gasto Federalizado (Gobierno Federal)</t>
  </si>
  <si>
    <t>Gasto Federalizado</t>
  </si>
  <si>
    <t>I</t>
  </si>
  <si>
    <t>Participaciones a Entidades Federativas y Municipios</t>
  </si>
  <si>
    <t>C</t>
  </si>
  <si>
    <t>Costo Financiero, Deuda o Apoyos a Deudores y Ahorradores de la Banca</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</si>
  <si>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</si>
  <si>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</si>
  <si>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</si>
  <si>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</si>
  <si>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</si>
  <si>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</si>
  <si>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</si>
  <si>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</si>
  <si>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</si>
  <si>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</si>
  <si>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</si>
  <si>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</si>
  <si>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</si>
  <si>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</si>
  <si>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</si>
  <si>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</si>
  <si>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</si>
  <si>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</si>
  <si>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</si>
  <si>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</si>
  <si>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</si>
  <si>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</si>
  <si>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</si>
  <si>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</si>
  <si>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</si>
  <si>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</si>
  <si>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</si>
  <si>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</si>
  <si>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</si>
  <si>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</si>
  <si>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</si>
  <si>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</si>
  <si>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</si>
  <si>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</si>
  <si>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</si>
  <si>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</si>
  <si>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</si>
  <si>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</si>
  <si>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</si>
  <si>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</si>
  <si>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</si>
  <si>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</si>
  <si>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</si>
  <si>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</si>
  <si>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</si>
  <si>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</si>
  <si>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</si>
  <si>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</si>
  <si>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</si>
  <si>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</si>
  <si>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</si>
  <si>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</si>
  <si>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</si>
  <si>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</si>
  <si>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</si>
  <si>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</si>
  <si>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</si>
  <si>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</si>
  <si>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</si>
  <si>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</si>
  <si>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</si>
  <si>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</si>
  <si>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</si>
  <si>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</si>
  <si>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</si>
  <si>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</si>
  <si>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</si>
  <si>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</si>
  <si>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Del XXXX al XXXX</t>
  </si>
  <si>
    <t>(Cifras en Pesos)</t>
  </si>
  <si>
    <t>NOMBRE DEL ENTE PUBLICO
INDICADORES DE POSTURA FISCAL
Del XXXX al XXXX
(Cifras en Pesos)</t>
  </si>
  <si>
    <t>8.2.5 + 8.2.6  + 8.2.7</t>
  </si>
  <si>
    <t>Nombre del ente público
Estado Analítico del Ejercicio del Presupuesto de Egresos
Clasificación Administrativa
Del XXXX al XXXX
(Cifras en Pesos)</t>
  </si>
  <si>
    <t>Municipio de Atarjea, Gto.
Estado de Actividades
Del 1 de Enero al 31 de Marzo de 2025
(Cifras en Pesos)</t>
  </si>
  <si>
    <t>Municipio de Atarjea, Gto.
Estado de Situación Financiera
Al 31 de Marzo de 2025
(Cifras en Pesos)</t>
  </si>
  <si>
    <t>Hacienda Pública/Patrimonio Contribuido Neto de 2024</t>
  </si>
  <si>
    <t>Hacienda Pública/Patrimonio Generado Neto de 2024</t>
  </si>
  <si>
    <t>Exceso o Insuficiencia en la Actualización de la Hacienda Pública/Patrimonio Neto de 2024</t>
  </si>
  <si>
    <t>Hacienda Pública/Patrimonio Neto Final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</si>
  <si>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</si>
  <si>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</si>
  <si>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</si>
  <si>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</si>
  <si>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Municipio de Atarjea, Gto.
Estado de Variación en la Hacienda Pública
Del 1 de Enero 31 de Marzo de 2025
(Cifras en Pesos)</t>
  </si>
  <si>
    <t>Municipio de Atarjea, Gto.
Estado de Cambios en la Situación Financiera
Del 1 de Enero al 31 de Marzo de 2025
(Cifras en Pesos)</t>
  </si>
  <si>
    <t>Municipio de Atarjea, Gto.
Estado de Flujos de Efectivo
Del 1 de Enero al 31 de Marzo de 2025
(Cifras en Pesos)</t>
  </si>
  <si>
    <t>Municipio de Atarjea, Gto.
Estado Analítico del Activo
Del 1 de Enero al 31 de Marzo de 2025
(Cifras en Pesos)</t>
  </si>
  <si>
    <t>Municipio de Atarjea, Gto.
Estado Analítico de la Deuda y Otros Pasivos
Del 1 de Enero al 31 de Marzo de 2025
(Cifras en Pesos)</t>
  </si>
  <si>
    <t>Municipio de Atarjea, Gto.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</si>
</sst>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0_ ;\-0\ "/>
    <numFmt numFmtId="165" formatCode="#,##0.00_ ;[Red]\-#,##0.00\ "/>
    <numFmt numFmtId="166" formatCode="#,##0.00_ ;\-#,##0.00\ "/>
  </numFmts>
  <fonts count="2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25">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cellStyleXfs>
  <cellXfs count="510">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4" fontId="3" fillId="0" borderId="4" xfId="3" applyNumberFormat="1" applyFont="1" applyFill="1" applyBorder="1" applyAlignment="1" applyProtection="1">
      <alignment horizontal="right" vertical="top"/>
      <protection locked="0"/>
    </xf>
    <xf numFmtId="0" fontId="8" fillId="0" borderId="4" xfId="2" applyFont="1" applyBorder="1" applyAlignment="1" applyProtection="1">
      <alignment horizontal="left" vertical="top" wrapText="1" indent="3"/>
      <protection locked="0"/>
    </xf>
    <xf numFmtId="4" fontId="8" fillId="0" borderId="4" xfId="2" applyNumberFormat="1" applyFont="1" applyBorder="1" applyAlignment="1" applyProtection="1">
      <alignment horizontal="right"/>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4" fontId="3" fillId="0" borderId="4" xfId="2" applyNumberFormat="1" applyFont="1" applyBorder="1" applyAlignment="1" applyProtection="1">
      <alignment horizontal="right" vertical="top"/>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4" fontId="8" fillId="0" borderId="4" xfId="3" applyNumberFormat="1" applyFont="1" applyFill="1" applyBorder="1" applyAlignment="1" applyProtection="1">
      <alignment horizontal="right" vertical="top" wrapText="1"/>
      <protection locked="0"/>
    </xf>
    <xf numFmtId="4" fontId="8" fillId="0" borderId="4" xfId="2" applyNumberFormat="1" applyFont="1" applyBorder="1" applyAlignment="1" applyProtection="1">
      <alignment horizontal="right" vertical="top"/>
      <protection locked="0"/>
    </xf>
    <xf numFmtId="4" fontId="3" fillId="0" borderId="4" xfId="3" applyNumberFormat="1" applyFont="1" applyFill="1" applyBorder="1" applyAlignment="1" applyProtection="1">
      <alignment horizontal="right" vertical="top" wrapText="1"/>
      <protection locked="0"/>
    </xf>
    <xf numFmtId="0" fontId="8" fillId="0" borderId="4" xfId="3" applyNumberFormat="1" applyFont="1" applyFill="1" applyBorder="1" applyAlignment="1" applyProtection="1">
      <alignment horizontal="center" vertical="top"/>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4" fontId="3" fillId="0" borderId="4" xfId="2" applyNumberFormat="1" applyFont="1" applyBorder="1" applyProtection="1">
      <protection locked="0"/>
    </xf>
    <xf numFmtId="0" fontId="8" fillId="0" borderId="4" xfId="2" applyFont="1" applyBorder="1" applyAlignment="1">
      <alignment horizontal="left" vertical="top" wrapText="1" indent="2"/>
    </xf>
    <xf numFmtId="4" fontId="8" fillId="0" borderId="4" xfId="2" applyNumberFormat="1" applyFont="1" applyBorder="1" applyProtection="1">
      <protection locked="0"/>
    </xf>
    <xf numFmtId="0" fontId="8" fillId="0" borderId="4" xfId="2" applyFont="1" applyBorder="1" applyAlignment="1">
      <alignment horizontal="left" vertical="top" wrapText="1" indent="1"/>
    </xf>
    <xf numFmtId="0" fontId="3" fillId="0" borderId="4" xfId="2" applyFont="1" applyBorder="1" applyAlignment="1">
      <alignment vertical="top" wrapText="1"/>
    </xf>
    <xf numFmtId="4" fontId="8" fillId="0" borderId="4" xfId="2" applyNumberFormat="1" applyFont="1" applyBorder="1" applyAlignment="1" applyProtection="1">
      <alignment vertical="top"/>
      <protection locked="0"/>
    </xf>
    <xf numFmtId="4" fontId="3" fillId="0" borderId="4" xfId="2" applyNumberFormat="1" applyFont="1" applyBorder="1" applyAlignment="1" applyProtection="1">
      <alignment vertical="center"/>
      <protection locked="0"/>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165" fontId="3" fillId="0" borderId="4" xfId="3" applyNumberFormat="1" applyFont="1" applyFill="1" applyBorder="1" applyAlignment="1" applyProtection="1">
      <alignment vertical="top" wrapText="1"/>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165" fontId="8" fillId="0" borderId="4" xfId="3" applyNumberFormat="1" applyFont="1" applyFill="1" applyBorder="1" applyAlignment="1" applyProtection="1">
      <alignment vertical="top" wrapText="1"/>
      <protection locked="0"/>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4" fontId="3" fillId="0" borderId="4" xfId="2" applyNumberFormat="1" applyFont="1" applyBorder="1" applyAlignment="1" applyProtection="1">
      <alignment vertical="top" wrapText="1"/>
      <protection locked="0"/>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8" fillId="0" borderId="4" xfId="2" applyFont="1" applyBorder="1" applyAlignment="1">
      <alignment horizontal="center" vertical="top"/>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4" fontId="8" fillId="0" borderId="4" xfId="2" applyNumberFormat="1" applyFont="1" applyBorder="1" applyAlignment="1" applyProtection="1">
      <alignment wrapText="1"/>
      <protection locked="0"/>
    </xf>
    <xf numFmtId="4" fontId="3" fillId="0" borderId="4" xfId="2" applyNumberFormat="1" applyFont="1" applyBorder="1" applyAlignment="1" applyProtection="1">
      <alignment horizontal="right" vertical="top" wrapText="1"/>
      <protection locked="0"/>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4" fontId="15" fillId="4" borderId="15"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0" fontId="14" fillId="0" borderId="26" xfId="0" applyFont="1" applyBorder="1" applyAlignment="1">
      <alignment horizontal="center" vertical="center" wrapText="1"/>
    </xf>
    <xf numFmtId="4" fontId="15" fillId="4" borderId="13" xfId="0" applyNumberFormat="1" applyFont="1" applyFill="1" applyBorder="1" applyAlignment="1">
      <alignment horizontal="right" vertical="center" wrapText="1"/>
    </xf>
    <xf numFmtId="0" fontId="14" fillId="0" borderId="13" xfId="0" applyFont="1" applyBorder="1" applyAlignment="1">
      <alignment horizontal="center" vertical="center" wrapText="1"/>
    </xf>
    <xf numFmtId="4" fontId="15" fillId="9" borderId="33" xfId="0" applyNumberFormat="1" applyFont="1" applyFill="1" applyBorder="1" applyAlignment="1">
      <alignment horizontal="right" vertical="center" wrapText="1"/>
    </xf>
    <xf numFmtId="0" fontId="14" fillId="0" borderId="48" xfId="0" applyFont="1" applyBorder="1" applyAlignment="1">
      <alignment horizontal="center" vertical="center" wrapText="1"/>
    </xf>
    <xf numFmtId="4" fontId="15" fillId="4" borderId="49" xfId="0" applyNumberFormat="1" applyFont="1" applyFill="1" applyBorder="1" applyAlignment="1">
      <alignment horizontal="right" vertical="center" wrapText="1"/>
    </xf>
    <xf numFmtId="0" fontId="14" fillId="0" borderId="49" xfId="0" applyFont="1" applyBorder="1" applyAlignment="1">
      <alignment horizontal="center" vertical="center" wrapText="1"/>
    </xf>
    <xf numFmtId="166" fontId="15" fillId="9" borderId="50" xfId="5" applyNumberFormat="1" applyFont="1" applyFill="1" applyBorder="1" applyAlignment="1">
      <alignment horizontal="right"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4" fontId="15" fillId="4" borderId="41" xfId="0" applyNumberFormat="1" applyFont="1" applyFill="1" applyBorder="1" applyAlignment="1">
      <alignment horizontal="right" vertical="center" wrapText="1"/>
    </xf>
    <xf numFmtId="0" fontId="14" fillId="0" borderId="41" xfId="0" applyFont="1" applyBorder="1" applyAlignment="1">
      <alignment horizontal="center" vertical="center" wrapText="1"/>
    </xf>
    <xf numFmtId="4" fontId="15" fillId="9" borderId="42" xfId="0" applyNumberFormat="1" applyFont="1" applyFill="1" applyBorder="1" applyAlignment="1">
      <alignment horizontal="right"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4" fontId="15" fillId="4" borderId="4" xfId="0" applyNumberFormat="1" applyFont="1" applyFill="1" applyBorder="1" applyAlignment="1">
      <alignment vertical="center" wrapText="1"/>
    </xf>
    <xf numFmtId="166"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4" fontId="15" fillId="4" borderId="41" xfId="0" applyNumberFormat="1" applyFont="1" applyFill="1" applyBorder="1" applyAlignment="1">
      <alignment vertical="center" wrapText="1"/>
    </xf>
    <xf numFmtId="0" fontId="14" fillId="0" borderId="73" xfId="0" applyFont="1" applyBorder="1" applyAlignment="1">
      <alignment horizontal="center" vertical="center" wrapText="1"/>
    </xf>
    <xf numFmtId="4" fontId="15" fillId="4" borderId="73" xfId="0" applyNumberFormat="1" applyFont="1" applyFill="1" applyBorder="1" applyAlignment="1">
      <alignment vertical="center" wrapText="1"/>
    </xf>
    <xf numFmtId="166" fontId="15" fillId="9" borderId="42" xfId="5" applyNumberFormat="1" applyFont="1" applyFill="1" applyBorder="1" applyAlignment="1">
      <alignment horizontal="right" vertical="center" wrapText="1"/>
    </xf>
    <xf numFmtId="4" fontId="15" fillId="4" borderId="45" xfId="0" applyNumberFormat="1" applyFont="1" applyFill="1" applyBorder="1" applyAlignment="1">
      <alignment horizontal="right" vertical="center" wrapText="1"/>
    </xf>
    <xf numFmtId="0" fontId="14" fillId="0" borderId="52" xfId="0" applyFont="1" applyBorder="1" applyAlignment="1">
      <alignment horizontal="center" vertical="center" wrapText="1"/>
    </xf>
    <xf numFmtId="4" fontId="15" fillId="4" borderId="53" xfId="0" applyNumberFormat="1" applyFont="1" applyFill="1" applyBorder="1" applyAlignment="1">
      <alignment vertical="center" wrapText="1"/>
    </xf>
    <xf numFmtId="0" fontId="14" fillId="0" borderId="54" xfId="0" applyFont="1" applyBorder="1" applyAlignment="1">
      <alignment horizontal="center" vertical="center" wrapText="1"/>
    </xf>
    <xf numFmtId="4" fontId="15" fillId="4" borderId="55" xfId="0" applyNumberFormat="1" applyFont="1" applyFill="1" applyBorder="1" applyAlignment="1">
      <alignment vertical="center" wrapText="1"/>
    </xf>
    <xf numFmtId="166" fontId="15" fillId="9" borderId="56" xfId="5" applyNumberFormat="1" applyFont="1" applyFill="1" applyBorder="1" applyAlignment="1">
      <alignment horizontal="right"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4" fontId="15" fillId="4" borderId="55" xfId="0" applyNumberFormat="1" applyFont="1" applyFill="1" applyBorder="1" applyAlignment="1">
      <alignment horizontal="right" vertical="center" wrapText="1"/>
    </xf>
    <xf numFmtId="4" fontId="15" fillId="9" borderId="56" xfId="0" applyNumberFormat="1" applyFont="1" applyFill="1" applyBorder="1" applyAlignment="1">
      <alignment horizontal="right" vertical="center" wrapText="1"/>
    </xf>
    <xf numFmtId="0" fontId="14" fillId="0" borderId="24" xfId="0" applyFont="1" applyBorder="1" applyAlignment="1">
      <alignment horizontal="center" vertical="center" wrapText="1"/>
    </xf>
    <xf numFmtId="4" fontId="15" fillId="4" borderId="10" xfId="0" applyNumberFormat="1" applyFont="1" applyFill="1" applyBorder="1" applyAlignment="1">
      <alignment vertical="center" wrapText="1"/>
    </xf>
    <xf numFmtId="0" fontId="14" fillId="0" borderId="9" xfId="0" applyFont="1" applyBorder="1" applyAlignment="1">
      <alignment horizontal="center" vertical="center" wrapText="1"/>
    </xf>
    <xf numFmtId="166" fontId="15" fillId="9" borderId="21" xfId="5" applyNumberFormat="1" applyFont="1" applyFill="1" applyBorder="1" applyAlignment="1">
      <alignment horizontal="right" vertical="center" wrapText="1"/>
    </xf>
    <xf numFmtId="0" fontId="14" fillId="0" borderId="32" xfId="0" applyFont="1" applyBorder="1" applyAlignment="1">
      <alignment horizontal="center" vertical="center" wrapText="1"/>
    </xf>
    <xf numFmtId="4" fontId="15" fillId="4" borderId="4" xfId="0" applyNumberFormat="1" applyFont="1" applyFill="1" applyBorder="1" applyAlignment="1">
      <alignment horizontal="right" vertical="center" wrapText="1"/>
    </xf>
    <xf numFmtId="4" fontId="15" fillId="9" borderId="21" xfId="0" applyNumberFormat="1" applyFont="1" applyFill="1" applyBorder="1" applyAlignment="1">
      <alignment horizontal="right" vertical="center" wrapText="1"/>
    </xf>
    <xf numFmtId="0" fontId="14" fillId="0" borderId="58" xfId="0" applyFont="1" applyBorder="1" applyAlignment="1">
      <alignment horizontal="center" vertical="center" wrapText="1"/>
    </xf>
    <xf numFmtId="4" fontId="15" fillId="4" borderId="60" xfId="0" applyNumberFormat="1" applyFont="1" applyFill="1" applyBorder="1" applyAlignment="1">
      <alignment vertical="center" wrapText="1"/>
    </xf>
    <xf numFmtId="0" fontId="14" fillId="0" borderId="61" xfId="0" applyFont="1" applyBorder="1" applyAlignment="1">
      <alignment horizontal="center" vertical="center" wrapText="1"/>
    </xf>
    <xf numFmtId="4" fontId="15" fillId="4" borderId="29" xfId="0" applyNumberFormat="1" applyFont="1" applyFill="1" applyBorder="1" applyAlignment="1">
      <alignment vertical="center" wrapText="1"/>
    </xf>
    <xf numFmtId="166" fontId="15" fillId="9" borderId="30" xfId="5" applyNumberFormat="1" applyFont="1" applyFill="1" applyBorder="1" applyAlignment="1">
      <alignment horizontal="right"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4" fontId="15" fillId="4" borderId="29" xfId="0" applyNumberFormat="1" applyFont="1" applyFill="1" applyBorder="1" applyAlignment="1">
      <alignment horizontal="right" vertical="center" wrapText="1"/>
    </xf>
    <xf numFmtId="4" fontId="15" fillId="9" borderId="30" xfId="0" applyNumberFormat="1" applyFont="1" applyFill="1" applyBorder="1" applyAlignment="1">
      <alignment horizontal="right" vertical="center" wrapText="1"/>
    </xf>
    <xf numFmtId="0" fontId="14" fillId="0" borderId="38" xfId="0" applyFont="1" applyBorder="1" applyAlignment="1">
      <alignment horizontal="center" vertical="center" wrapText="1"/>
    </xf>
    <xf numFmtId="4" fontId="15" fillId="4" borderId="63" xfId="0" applyNumberFormat="1" applyFont="1" applyFill="1" applyBorder="1" applyAlignment="1">
      <alignment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6"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4" fontId="15" fillId="4" borderId="14" xfId="0" applyNumberFormat="1" applyFont="1" applyFill="1" applyBorder="1" applyAlignment="1">
      <alignment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166" fontId="15" fillId="9" borderId="25" xfId="5" applyNumberFormat="1" applyFont="1" applyFill="1" applyBorder="1" applyAlignment="1">
      <alignment horizontal="righ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4" fontId="15" fillId="4" borderId="12" xfId="0" applyNumberFormat="1" applyFont="1" applyFill="1" applyBorder="1" applyAlignment="1">
      <alignment horizontal="right" vertical="center" wrapText="1"/>
    </xf>
    <xf numFmtId="0" fontId="14" fillId="0" borderId="12" xfId="0" applyFont="1" applyBorder="1" applyAlignment="1">
      <alignment horizontal="center" vertical="center" wrapText="1"/>
    </xf>
    <xf numFmtId="4" fontId="15" fillId="9" borderId="27" xfId="0" applyNumberFormat="1" applyFont="1" applyFill="1" applyBorder="1" applyAlignment="1">
      <alignment horizontal="right" vertical="center" wrapText="1"/>
    </xf>
    <xf numFmtId="4" fontId="15" fillId="4" borderId="14" xfId="0" applyNumberFormat="1" applyFont="1" applyFill="1" applyBorder="1" applyAlignment="1">
      <alignment horizontal="right" vertical="center" wrapText="1"/>
    </xf>
    <xf numFmtId="4" fontId="15" fillId="9" borderId="25" xfId="0" applyNumberFormat="1" applyFont="1" applyFill="1" applyBorder="1" applyAlignment="1">
      <alignment horizontal="right" vertical="center" wrapText="1"/>
    </xf>
    <xf numFmtId="0" fontId="14" fillId="0" borderId="43" xfId="0" applyFont="1" applyBorder="1" applyAlignment="1">
      <alignment horizontal="center" vertical="center" wrapText="1"/>
    </xf>
    <xf numFmtId="4" fontId="15" fillId="4" borderId="63" xfId="0" applyNumberFormat="1" applyFont="1" applyFill="1" applyBorder="1" applyAlignment="1">
      <alignment horizontal="right" vertical="center" wrapText="1"/>
    </xf>
    <xf numFmtId="4" fontId="15" fillId="4" borderId="12" xfId="0" applyNumberFormat="1" applyFont="1" applyFill="1" applyBorder="1" applyAlignment="1">
      <alignment vertical="center" wrapText="1"/>
    </xf>
    <xf numFmtId="43" fontId="15" fillId="4" borderId="12" xfId="5" applyFont="1" applyFill="1" applyBorder="1" applyAlignment="1">
      <alignment vertical="center" wrapText="1"/>
    </xf>
    <xf numFmtId="166" fontId="15" fillId="9" borderId="27" xfId="5" applyNumberFormat="1" applyFont="1" applyFill="1" applyBorder="1" applyAlignment="1">
      <alignment horizontal="righ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4" fontId="15" fillId="4" borderId="11" xfId="0" applyNumberFormat="1" applyFont="1" applyFill="1" applyBorder="1" applyAlignment="1">
      <alignment horizontal="right"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 fontId="15" fillId="4" borderId="16" xfId="0" applyNumberFormat="1" applyFont="1" applyFill="1" applyBorder="1" applyAlignment="1">
      <alignment horizontal="right" vertical="center" wrapText="1"/>
    </xf>
    <xf numFmtId="4" fontId="15" fillId="4" borderId="49" xfId="0" applyNumberFormat="1" applyFont="1" applyFill="1" applyBorder="1" applyAlignment="1">
      <alignment vertical="center" wrapText="1"/>
    </xf>
    <xf numFmtId="4" fontId="15" fillId="4" borderId="77" xfId="0" applyNumberFormat="1" applyFont="1" applyFill="1" applyBorder="1" applyAlignment="1">
      <alignment horizontal="right" vertical="center" wrapText="1"/>
    </xf>
    <xf numFmtId="43" fontId="15" fillId="4" borderId="49" xfId="5" applyFont="1" applyFill="1" applyBorder="1" applyAlignment="1">
      <alignment vertical="center" wrapText="1"/>
    </xf>
    <xf numFmtId="4" fontId="15" fillId="9" borderId="78" xfId="0" applyNumberFormat="1" applyFont="1" applyFill="1" applyBorder="1" applyAlignment="1">
      <alignment horizontal="righ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0" fontId="0" fillId="0" borderId="0" xfId="14" applyFont="1" applyAlignment="1" applyProtection="1">
      <alignment horizontal="left" vertical="top" wrapText="1" indent="1"/>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12" borderId="0" xfId="11" applyFont="1" applyFill="1" applyAlignment="1">
      <alignment horizontal="center" vertical="center"/>
    </xf>
    <xf numFmtId="0" fontId="3" fillId="12" borderId="15" xfId="11" applyFont="1" applyFill="1" applyBorder="1" applyAlignment="1">
      <alignment horizontal="center" vertical="center" wrapText="1"/>
    </xf>
    <xf numFmtId="0" fontId="3" fillId="0" borderId="0" xfId="11" applyFont="1"/>
    <xf numFmtId="3" fontId="3" fillId="0" borderId="15" xfId="0" applyNumberFormat="1" applyFont="1" applyBorder="1" applyAlignment="1" applyProtection="1">
      <alignment horizontal="right"/>
      <protection locked="0"/>
    </xf>
    <xf numFmtId="0" fontId="3" fillId="0" borderId="0" xfId="2" applyFont="1" applyAlignment="1" applyProtection="1">
      <alignment horizontal="left" vertical="top" indent="1"/>
      <protection hidden="1"/>
    </xf>
    <xf numFmtId="0" fontId="9" fillId="0" borderId="0" xfId="0" applyFont="1" applyProtection="1">
      <protection locked="0" hidden="1"/>
    </xf>
    <xf numFmtId="0" fontId="8" fillId="0" borderId="0" xfId="0" applyFont="1" applyAlignment="1">
      <alignment horizontal="left" indent="2"/>
    </xf>
    <xf numFmtId="0" fontId="3" fillId="0" borderId="0" xfId="0" applyFont="1" applyAlignment="1">
      <alignment horizontal="left" indent="1"/>
    </xf>
    <xf numFmtId="0" fontId="23" fillId="0" borderId="3" xfId="0" applyFont="1" applyBorder="1" applyAlignment="1">
      <alignment horizontal="center"/>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0" fontId="2" fillId="2" borderId="0" xfId="1" applyFont="1" applyFill="1" applyAlignment="1">
      <alignment horizontal="center" vertical="center"/>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12" fillId="0" borderId="31" xfId="0" applyFont="1" applyBorder="1" applyAlignment="1">
      <alignment horizontal="center" vertical="center"/>
    </xf>
    <xf numFmtId="0" fontId="12" fillId="0" borderId="83" xfId="0" applyFont="1" applyBorder="1" applyAlignment="1">
      <alignment horizontal="center" vertic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25">
    <cellStyle name="Millares" xfId="5" builtinId="3"/>
    <cellStyle name="Millares 2" xfId="7"/>
    <cellStyle name="Millares 2 2" xfId="12"/>
    <cellStyle name="Millares 2 2 2" xfId="24"/>
    <cellStyle name="Millares 2 3" xfId="21"/>
    <cellStyle name="Millares 2 4" xfId="3"/>
    <cellStyle name="Millares 2 4 2" xfId="6"/>
    <cellStyle name="Millares 2 4 2 2" xfId="20"/>
    <cellStyle name="Millares 2 4 3" xfId="8"/>
    <cellStyle name="Millares 2 4 3 2" xfId="22"/>
    <cellStyle name="Millares 2 4 4" xfId="18"/>
    <cellStyle name="Millares 3" xfId="9"/>
    <cellStyle name="Millares 3 2" xfId="23"/>
    <cellStyle name="Millares 4" xfId="19"/>
    <cellStyle name="Normal" xfId="0" builtinId="0"/>
    <cellStyle name="Normal 2" xfId="4"/>
    <cellStyle name="Normal 2 2" xfId="2"/>
    <cellStyle name="Normal 2 3" xfId="1"/>
    <cellStyle name="Normal 2 3 2" xfId="14"/>
    <cellStyle name="Normal 2 3 2 2" xfId="15"/>
    <cellStyle name="Normal 2 4" xfId="10"/>
    <cellStyle name="Normal 2 4 2" xfId="13"/>
    <cellStyle name="Normal 3" xfId="11"/>
    <cellStyle name="Normal 3 2" xfId="17"/>
    <cellStyle name="Normal 3 2 2" xfId="16"/>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5"/>
  <sheetViews>
    <sheetView tabSelected="1" workbookViewId="0">
      <selection activeCell="B13" sqref="B13"/>
    </sheetView>
  </sheetViews>
  <sheetFormatPr baseColWidth="10" defaultColWidth="11.42578125" defaultRowHeight="11.25" x14ac:dyDescent="0.2"/>
  <cols>
    <col min="1" max="1" width="16" style="82" customWidth="1"/>
    <col min="2" max="2" width="63.42578125" style="3" bestFit="1" customWidth="1"/>
    <col min="3" max="3" width="39" style="3" customWidth="1"/>
    <col min="4" max="4" width="19.28515625" style="3" customWidth="1"/>
    <col min="5" max="16384" width="11.42578125" style="3"/>
  </cols>
  <sheetData>
    <row r="1" spans="1:4" x14ac:dyDescent="0.2">
      <c r="A1" s="428" t="s">
        <v>694</v>
      </c>
      <c r="B1" s="428"/>
      <c r="C1" s="1" t="s">
        <v>0</v>
      </c>
      <c r="D1" s="2">
        <v>2025</v>
      </c>
    </row>
    <row r="2" spans="1:4" x14ac:dyDescent="0.2">
      <c r="A2" s="428" t="s">
        <v>1</v>
      </c>
      <c r="B2" s="428"/>
      <c r="C2" s="1" t="s">
        <v>2</v>
      </c>
      <c r="D2" s="2" t="s">
        <v>3</v>
      </c>
    </row>
    <row r="3" spans="1:4" x14ac:dyDescent="0.2">
      <c r="A3" s="428" t="s">
        <v>292</v>
      </c>
      <c r="B3" s="428"/>
      <c r="C3" s="1" t="s">
        <v>4</v>
      </c>
      <c r="D3" s="2">
        <v>1</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No cumple la regla</v>
      </c>
    </row>
    <row r="7" spans="1:4" ht="56.25" x14ac:dyDescent="0.2">
      <c r="A7" s="5" t="s">
        <v>12</v>
      </c>
      <c r="B7" s="6" t="s">
        <v>13</v>
      </c>
      <c r="C7" s="7" t="s">
        <v>14</v>
      </c>
      <c r="D7" s="3" t="str">
        <f>IF(('REV Det'!G8+'REV Det'!L8)=0,"Si cumple la regla","No cumple la regla")</f>
        <v>No cumple la regla</v>
      </c>
    </row>
    <row r="8" spans="1:4" ht="56.25" x14ac:dyDescent="0.2">
      <c r="A8" s="5" t="s">
        <v>15</v>
      </c>
      <c r="B8" s="6" t="s">
        <v>16</v>
      </c>
      <c r="C8" s="7" t="s">
        <v>14</v>
      </c>
      <c r="D8" s="3" t="str">
        <f>IF(('REV Det'!G9+'REV Det'!L9)=0,"Si cumple la regla","No cumple la regla")</f>
        <v>No cumple la regla</v>
      </c>
    </row>
    <row r="9" spans="1:4" ht="56.25" x14ac:dyDescent="0.2">
      <c r="A9" s="5" t="s">
        <v>17</v>
      </c>
      <c r="B9" s="6" t="s">
        <v>18</v>
      </c>
      <c r="C9" s="7" t="s">
        <v>14</v>
      </c>
      <c r="D9" s="3" t="str">
        <f>IF(('REV Det'!G10+'REV Det'!L10)=0,"Si cumple la regla","No cumple la regla")</f>
        <v>No cumple la regla</v>
      </c>
    </row>
    <row r="10" spans="1:4" ht="33.75" x14ac:dyDescent="0.2">
      <c r="A10" s="5" t="s">
        <v>19</v>
      </c>
      <c r="B10" s="6" t="s">
        <v>20</v>
      </c>
      <c r="C10" s="7" t="s">
        <v>21</v>
      </c>
      <c r="D10" s="3" t="str">
        <f>IF(('REV Det'!G11+'REV Det'!L11)=0,"Si cumple la regla","No cumple la regla")</f>
        <v>No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No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No cumple la regla</v>
      </c>
    </row>
    <row r="29" spans="1:4" ht="56.25" x14ac:dyDescent="0.2">
      <c r="A29" s="5" t="s">
        <v>66</v>
      </c>
      <c r="B29" s="6" t="s">
        <v>67</v>
      </c>
      <c r="C29" s="7" t="s">
        <v>65</v>
      </c>
      <c r="D29" s="3" t="str">
        <f>IF((SUM('REV Det'!G56:G57,'REV Det'!L56:L57))=0, "Si cumple la regla","No cumple la regla")</f>
        <v>No cumple la regla</v>
      </c>
    </row>
    <row r="30" spans="1:4" ht="56.25" x14ac:dyDescent="0.2">
      <c r="A30" s="5" t="s">
        <v>68</v>
      </c>
      <c r="B30" s="6" t="s">
        <v>69</v>
      </c>
      <c r="C30" s="7" t="s">
        <v>65</v>
      </c>
      <c r="D30" s="3" t="str">
        <f>IF((SUM('REV Det'!G58:G59,'REV Det'!L58:L59))=0, "Si cumple la regla","No cumple la regla")</f>
        <v>No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Si cumple la regla</v>
      </c>
    </row>
    <row r="38" spans="1:4" ht="33.75" x14ac:dyDescent="0.2">
      <c r="A38" s="5" t="s">
        <v>89</v>
      </c>
      <c r="B38" s="6" t="s">
        <v>90</v>
      </c>
      <c r="C38" s="7" t="s">
        <v>88</v>
      </c>
      <c r="D38" s="3" t="str">
        <f>IF(('REV Det'!G83+'REV Det'!L83)=0,"Si cumple la regla","No cumple la regla")</f>
        <v>Si cumple la regla</v>
      </c>
    </row>
    <row r="39" spans="1:4" ht="33.75" x14ac:dyDescent="0.2">
      <c r="A39" s="5" t="s">
        <v>91</v>
      </c>
      <c r="B39" s="6" t="s">
        <v>92</v>
      </c>
      <c r="C39" s="7" t="s">
        <v>93</v>
      </c>
      <c r="D39" s="3" t="str">
        <f>IF((SUM('REV Det'!G84:G99,'REV Det'!L84:L99))=0, "Si cumple la regla","No cumple la regla")</f>
        <v>Si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row r="42" spans="1:4" ht="22.5" x14ac:dyDescent="0.2">
      <c r="A42" s="5" t="s">
        <v>293</v>
      </c>
      <c r="B42" s="6" t="s">
        <v>294</v>
      </c>
      <c r="C42" s="7" t="s">
        <v>295</v>
      </c>
      <c r="D42" s="3" t="str">
        <f>+IF('Rev Det P'!I7=0,"Si cumple  la regla", "No cumple la regla")</f>
        <v>Si cumple  la regla</v>
      </c>
    </row>
    <row r="43" spans="1:4" ht="33.75" x14ac:dyDescent="0.2">
      <c r="A43" s="5" t="s">
        <v>296</v>
      </c>
      <c r="B43" s="6" t="s">
        <v>297</v>
      </c>
      <c r="C43" s="7" t="s">
        <v>295</v>
      </c>
      <c r="D43" s="3" t="str">
        <f>+IF('Rev Det P'!I8=0,"Si cumple  la regla", "No cumple la regla")</f>
        <v>Si cumple  la regla</v>
      </c>
    </row>
    <row r="44" spans="1:4" ht="33.75" x14ac:dyDescent="0.2">
      <c r="A44" s="5" t="s">
        <v>298</v>
      </c>
      <c r="B44" s="6" t="s">
        <v>299</v>
      </c>
      <c r="C44" s="7" t="s">
        <v>295</v>
      </c>
      <c r="D44" s="3" t="str">
        <f>+IF('Rev Det P'!I9=0,"Si cumple  la regla", "No cumple la regla")</f>
        <v>Si cumple  la regla</v>
      </c>
    </row>
    <row r="45" spans="1:4" ht="33.75" x14ac:dyDescent="0.2">
      <c r="A45" s="5" t="s">
        <v>300</v>
      </c>
      <c r="B45" s="6" t="s">
        <v>301</v>
      </c>
      <c r="C45" s="7" t="s">
        <v>295</v>
      </c>
      <c r="D45" s="3" t="str">
        <f>+IF('Rev Det P'!I10=0,"Si cumple  la regla", "No cumple la regla")</f>
        <v>Si cumple  la regla</v>
      </c>
    </row>
    <row r="46" spans="1:4" ht="33.75" x14ac:dyDescent="0.2">
      <c r="A46" s="5" t="s">
        <v>302</v>
      </c>
      <c r="B46" s="6" t="s">
        <v>303</v>
      </c>
      <c r="C46" s="7" t="s">
        <v>304</v>
      </c>
      <c r="D46" s="3" t="str">
        <f>IF(AND('Rev Det P'!I12=0, 'Rev Det P'!I17=0, 'Rev Det P'!I22=0, 'Rev Det P'!I27=0), "Si cumple la regla", "No cumple la regla")</f>
        <v>Si cumple la regla</v>
      </c>
    </row>
    <row r="47" spans="1:4" ht="33.75" x14ac:dyDescent="0.2">
      <c r="A47" s="5" t="s">
        <v>305</v>
      </c>
      <c r="B47" s="6" t="s">
        <v>306</v>
      </c>
      <c r="C47" s="7" t="s">
        <v>304</v>
      </c>
      <c r="D47" s="3" t="str">
        <f>IF(AND('Rev Det P'!I13=0, 'Rev Det P'!I18=0, 'Rev Det P'!I23=0, 'Rev Det P'!I28=0), "Si cumple la regla", "No cumple la regla")</f>
        <v>Si cumple la regla</v>
      </c>
    </row>
    <row r="48" spans="1:4" ht="45" x14ac:dyDescent="0.2">
      <c r="A48" s="5" t="s">
        <v>307</v>
      </c>
      <c r="B48" s="6" t="s">
        <v>308</v>
      </c>
      <c r="C48" s="7" t="s">
        <v>304</v>
      </c>
      <c r="D48" s="3" t="str">
        <f>IF(AND('Rev Det P'!I14=0, 'Rev Det P'!I19=0, 'Rev Det P'!I24=0, 'Rev Det P'!I29=0), "Si cumple la regla", "No cumple la regla")</f>
        <v>Si cumple la regla</v>
      </c>
    </row>
    <row r="49" spans="1:4" ht="33.75" x14ac:dyDescent="0.2">
      <c r="A49" s="5" t="s">
        <v>309</v>
      </c>
      <c r="B49" s="6" t="s">
        <v>310</v>
      </c>
      <c r="C49" s="7" t="s">
        <v>304</v>
      </c>
      <c r="D49" s="3" t="str">
        <f>IF(AND('Rev Det P'!I15=0, 'Rev Det P'!I20=0, 'Rev Det P'!I25=0, 'Rev Det P'!I30=0), "Si cumple la regla", "No cumple la regla")</f>
        <v>Si cumple la regla</v>
      </c>
    </row>
    <row r="50" spans="1:4" ht="45" x14ac:dyDescent="0.2">
      <c r="A50" s="5" t="s">
        <v>311</v>
      </c>
      <c r="B50" s="6" t="s">
        <v>312</v>
      </c>
      <c r="C50" s="7" t="s">
        <v>313</v>
      </c>
      <c r="D50" s="3" t="str">
        <f>IF(AND('Rev Det P'!I32=0, 'Rev Det P'!I33=0, 'Rev Det P'!I34=0), "Si cumple la regla", "No cumple la regla")</f>
        <v>Si cumple la regla</v>
      </c>
    </row>
    <row r="51" spans="1:4" ht="33.75" x14ac:dyDescent="0.2">
      <c r="A51" s="5" t="s">
        <v>314</v>
      </c>
      <c r="B51" s="6" t="s">
        <v>315</v>
      </c>
      <c r="C51" s="7" t="s">
        <v>316</v>
      </c>
      <c r="D51" s="3" t="str">
        <f>IF(AND('Rev Det P'!I36=0, 'Rev Det P'!I37=0), "Si cumple la regla", "No cumple la regla")</f>
        <v>Si cumple la regla</v>
      </c>
    </row>
    <row r="52" spans="1:4" ht="45" x14ac:dyDescent="0.2">
      <c r="A52" s="5" t="s">
        <v>317</v>
      </c>
      <c r="B52" s="6" t="s">
        <v>322</v>
      </c>
      <c r="C52" s="7" t="s">
        <v>325</v>
      </c>
      <c r="D52" s="3" t="str">
        <f>+IF(AND('Rev Det P'!I39=0,'Rev Det P'!I44=0,'Rev Det P'!I49=0,'Rev Det P'!I54=0,'Rev Det P'!I59=0),"Si cumple la regla", "No cumple la regla")</f>
        <v>Si cumple la regla</v>
      </c>
    </row>
    <row r="53" spans="1:4" ht="78.75" x14ac:dyDescent="0.2">
      <c r="A53" s="5" t="s">
        <v>318</v>
      </c>
      <c r="B53" s="6" t="s">
        <v>321</v>
      </c>
      <c r="C53" s="7" t="s">
        <v>325</v>
      </c>
      <c r="D53" s="3" t="str">
        <f>+IF(AND('Rev Det P'!I40=0,'Rev Det P'!I45=0,'Rev Det P'!I50=0,'Rev Det P'!I55=0,'Rev Det P'!I60=0),"Si cumple la regla", "No cumple la regla")</f>
        <v>Si cumple la regla</v>
      </c>
    </row>
    <row r="54" spans="1:4" ht="45" x14ac:dyDescent="0.2">
      <c r="A54" s="5" t="s">
        <v>319</v>
      </c>
      <c r="B54" s="6" t="s">
        <v>323</v>
      </c>
      <c r="C54" s="7" t="s">
        <v>325</v>
      </c>
      <c r="D54" s="3" t="str">
        <f>+IF(AND('Rev Det P'!I41=0,'Rev Det P'!I46=0,'Rev Det P'!I51=0,'Rev Det P'!I56=0,'Rev Det P'!I61=0),"Si cumple la regla", "No cumple la regla")</f>
        <v>Si cumple la regla</v>
      </c>
    </row>
    <row r="55" spans="1:4" ht="45" x14ac:dyDescent="0.2">
      <c r="A55" s="5" t="s">
        <v>320</v>
      </c>
      <c r="B55" s="6" t="s">
        <v>324</v>
      </c>
      <c r="C55" s="7" t="s">
        <v>325</v>
      </c>
      <c r="D55" s="3" t="str">
        <f>+IF(AND('Rev Det P'!I42=0,'Rev Det P'!I47=0,'Rev Det P'!I52=0,'Rev Det P'!I57=0,'Rev Det P'!I62=0),"Si cumple la regla", "No cumple la regla")</f>
        <v>Si cumple la regla</v>
      </c>
    </row>
  </sheetData>
  <mergeCells count="3">
    <mergeCell ref="A1:B1"/>
    <mergeCell ref="A2:B2"/>
    <mergeCell ref="A3:B3"/>
  </mergeCells>
  <dataValidations count="2">
    <dataValidation type="list" allowBlank="1" showInputMessage="1" showErrorMessage="1" sqref="D2">
      <formula1>"Trimestral,Cuenta Pública"</formula1>
    </dataValidation>
    <dataValidation type="list" allowBlank="1" showInputMessage="1" showErrorMessage="1" sqref="D3">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zoomScaleNormal="100" workbookViewId="0">
      <selection activeCell="A3" sqref="A3:J3"/>
    </sheetView>
  </sheetViews>
  <sheetFormatPr baseColWidth="10" defaultColWidth="11.42578125" defaultRowHeight="11.25" x14ac:dyDescent="0.2"/>
  <cols>
    <col min="1" max="1" width="16" style="3" customWidth="1"/>
    <col min="2" max="2" width="36.28515625" style="3" customWidth="1"/>
    <col min="3" max="3" width="10.7109375" style="3" customWidth="1"/>
    <col min="4" max="4" width="16" style="83" customWidth="1"/>
    <col min="5" max="5" width="10.7109375" style="3" customWidth="1"/>
    <col min="6" max="7" width="16" style="83" customWidth="1"/>
    <col min="8" max="8" width="10.7109375" style="3" customWidth="1"/>
    <col min="9" max="9" width="16" style="86" customWidth="1"/>
    <col min="10" max="10" width="10.7109375" style="3" customWidth="1"/>
    <col min="11" max="11" width="16" style="86" customWidth="1"/>
    <col min="12" max="12" width="16" style="83" customWidth="1"/>
    <col min="13" max="13" width="35.85546875" style="3" hidden="1" customWidth="1"/>
    <col min="14" max="16384" width="11.42578125" style="3"/>
  </cols>
  <sheetData>
    <row r="1" spans="1:13" x14ac:dyDescent="0.2">
      <c r="A1" s="428" t="str">
        <f>REV!A1</f>
        <v>Municipio de Atarjea, Gto.</v>
      </c>
      <c r="B1" s="428"/>
      <c r="C1" s="428"/>
      <c r="D1" s="428"/>
      <c r="E1" s="428"/>
      <c r="F1" s="428"/>
      <c r="G1" s="428"/>
      <c r="H1" s="428"/>
      <c r="I1" s="428"/>
      <c r="J1" s="428"/>
      <c r="K1" s="1" t="s">
        <v>0</v>
      </c>
      <c r="L1" s="2">
        <f>REV!D1</f>
        <v>2025</v>
      </c>
    </row>
    <row r="2" spans="1:13" x14ac:dyDescent="0.2">
      <c r="A2" s="428" t="s">
        <v>1</v>
      </c>
      <c r="B2" s="428"/>
      <c r="C2" s="428"/>
      <c r="D2" s="428"/>
      <c r="E2" s="428"/>
      <c r="F2" s="428"/>
      <c r="G2" s="428"/>
      <c r="H2" s="428"/>
      <c r="I2" s="428"/>
      <c r="J2" s="428"/>
      <c r="K2" s="1" t="s">
        <v>2</v>
      </c>
      <c r="L2" s="2" t="s">
        <v>3</v>
      </c>
    </row>
    <row r="3" spans="1:13" x14ac:dyDescent="0.2">
      <c r="A3" s="428" t="str">
        <f>REV!A3</f>
        <v>Correspondiente del 1 de Enero al 31 de Marzo de 2025</v>
      </c>
      <c r="B3" s="428"/>
      <c r="C3" s="428"/>
      <c r="D3" s="428"/>
      <c r="E3" s="428"/>
      <c r="F3" s="428"/>
      <c r="G3" s="428"/>
      <c r="H3" s="428"/>
      <c r="I3" s="428"/>
      <c r="J3" s="428"/>
      <c r="K3" s="1" t="s">
        <v>4</v>
      </c>
      <c r="L3" s="2">
        <f>REV!D3</f>
        <v>1</v>
      </c>
    </row>
    <row r="4" spans="1:13" ht="12" thickBot="1" x14ac:dyDescent="0.25"/>
    <row r="5" spans="1:13" ht="15.75" customHeight="1" thickBot="1" x14ac:dyDescent="0.25">
      <c r="A5" s="429" t="s">
        <v>5</v>
      </c>
      <c r="B5" s="437" t="s">
        <v>272</v>
      </c>
      <c r="C5" s="433">
        <v>2022</v>
      </c>
      <c r="D5" s="434"/>
      <c r="E5" s="434"/>
      <c r="F5" s="87"/>
      <c r="G5" s="435" t="s">
        <v>287</v>
      </c>
      <c r="H5" s="433">
        <v>2021</v>
      </c>
      <c r="I5" s="434"/>
      <c r="J5" s="434"/>
      <c r="K5" s="88"/>
      <c r="L5" s="435" t="s">
        <v>287</v>
      </c>
      <c r="M5" s="431" t="s">
        <v>272</v>
      </c>
    </row>
    <row r="6" spans="1:13" ht="12" thickBot="1" x14ac:dyDescent="0.25">
      <c r="A6" s="430"/>
      <c r="B6" s="438"/>
      <c r="C6" s="98" t="s">
        <v>273</v>
      </c>
      <c r="D6" s="99" t="s">
        <v>286</v>
      </c>
      <c r="E6" s="99" t="s">
        <v>273</v>
      </c>
      <c r="F6" s="99" t="s">
        <v>286</v>
      </c>
      <c r="G6" s="436"/>
      <c r="H6" s="98" t="s">
        <v>273</v>
      </c>
      <c r="I6" s="99" t="s">
        <v>286</v>
      </c>
      <c r="J6" s="99" t="s">
        <v>273</v>
      </c>
      <c r="K6" s="99" t="s">
        <v>286</v>
      </c>
      <c r="L6" s="436"/>
      <c r="M6" s="432"/>
    </row>
    <row r="7" spans="1:13" ht="12" thickBot="1" x14ac:dyDescent="0.25">
      <c r="A7" s="97" t="s">
        <v>9</v>
      </c>
      <c r="B7" s="220" t="s">
        <v>205</v>
      </c>
      <c r="C7" s="250" t="s">
        <v>285</v>
      </c>
      <c r="D7" s="252">
        <f>IF(ACT!B68&gt;0,ACT!B68,ACT!B68*-1)</f>
        <v>0</v>
      </c>
      <c r="E7" s="251" t="s">
        <v>274</v>
      </c>
      <c r="F7" s="101">
        <f>IF(ESF!E36&gt;0,ESF!E36,ESF!E36*-1)</f>
        <v>14765202.74</v>
      </c>
      <c r="G7" s="102">
        <f>ROUND(D7-F7,2)</f>
        <v>-14765202.74</v>
      </c>
      <c r="H7" s="103" t="s">
        <v>284</v>
      </c>
      <c r="I7" s="104">
        <f>IF(ACT!C68&gt;0,ACT!C68,ACT!C68*-1)</f>
        <v>0</v>
      </c>
      <c r="J7" s="105" t="s">
        <v>274</v>
      </c>
      <c r="K7" s="218">
        <f>IF(ESF!F36&gt;0,ESF!F36,ESF!F36*-1)</f>
        <v>20594986.82</v>
      </c>
      <c r="L7" s="106">
        <f>ROUND(I7-K7,2)</f>
        <v>-20594986.82</v>
      </c>
      <c r="M7" s="190" t="s">
        <v>205</v>
      </c>
    </row>
    <row r="8" spans="1:13" ht="12" thickBot="1" x14ac:dyDescent="0.25">
      <c r="A8" s="89" t="s">
        <v>12</v>
      </c>
      <c r="B8" s="226" t="s">
        <v>205</v>
      </c>
      <c r="C8" s="107" t="s">
        <v>285</v>
      </c>
      <c r="D8" s="101">
        <f>IF(ACT!B68&gt;0,ACT!B68,ACT!B68*-1)</f>
        <v>0</v>
      </c>
      <c r="E8" s="109" t="s">
        <v>288</v>
      </c>
      <c r="F8" s="108">
        <f>IF(VHP!D28&gt;0,VHP!D28,VHP!D28*-1)</f>
        <v>14765202.74</v>
      </c>
      <c r="G8" s="110">
        <f>ROUND(D8-F8,2)</f>
        <v>-14765202.74</v>
      </c>
      <c r="H8" s="448"/>
      <c r="I8" s="449"/>
      <c r="J8" s="449"/>
      <c r="K8" s="449"/>
      <c r="L8" s="450"/>
      <c r="M8" s="191" t="s">
        <v>205</v>
      </c>
    </row>
    <row r="9" spans="1:13" ht="12" thickBot="1" x14ac:dyDescent="0.25">
      <c r="A9" s="89" t="s">
        <v>15</v>
      </c>
      <c r="B9" s="226" t="s">
        <v>205</v>
      </c>
      <c r="C9" s="439"/>
      <c r="D9" s="440"/>
      <c r="E9" s="440"/>
      <c r="F9" s="111"/>
      <c r="G9" s="112"/>
      <c r="H9" s="113" t="s">
        <v>284</v>
      </c>
      <c r="I9" s="114">
        <f>IF(ACT!C68&gt;0,ACT!C68,ACT!C68*-1)</f>
        <v>0</v>
      </c>
      <c r="J9" s="115" t="s">
        <v>288</v>
      </c>
      <c r="K9" s="114">
        <f>IF(VHP!D10&gt;0,VHP!D10,VHP!D10*-1)</f>
        <v>20594986.82</v>
      </c>
      <c r="L9" s="116">
        <f>ROUND(I9-K9,2)</f>
        <v>-20594986.82</v>
      </c>
      <c r="M9" s="191" t="s">
        <v>205</v>
      </c>
    </row>
    <row r="10" spans="1:13" ht="12" thickBot="1" x14ac:dyDescent="0.25">
      <c r="A10" s="89" t="s">
        <v>17</v>
      </c>
      <c r="B10" s="226" t="s">
        <v>205</v>
      </c>
      <c r="C10" s="117"/>
      <c r="D10" s="118"/>
      <c r="E10" s="119" t="s">
        <v>288</v>
      </c>
      <c r="F10" s="108">
        <f>IF(VHP!D29&gt;0,VHP!D29,VHP!D29*-1)</f>
        <v>20594986.82</v>
      </c>
      <c r="G10" s="121"/>
      <c r="H10" s="113" t="s">
        <v>284</v>
      </c>
      <c r="I10" s="104">
        <f>IF(ACT!C68&gt;0,ACT!C68,ACT!C68*-1)</f>
        <v>0</v>
      </c>
      <c r="J10" s="122"/>
      <c r="K10" s="123"/>
      <c r="L10" s="116">
        <f>ROUND(F10-I10,2)</f>
        <v>20594986.82</v>
      </c>
      <c r="M10" s="191" t="s">
        <v>205</v>
      </c>
    </row>
    <row r="11" spans="1:13" ht="12" thickBot="1" x14ac:dyDescent="0.25">
      <c r="A11" s="89" t="s">
        <v>19</v>
      </c>
      <c r="B11" s="226" t="s">
        <v>205</v>
      </c>
      <c r="C11" s="113" t="s">
        <v>274</v>
      </c>
      <c r="D11" s="124">
        <f>IF(ESF!E36&gt;0,ESF!E36,ESF!E36*-1)</f>
        <v>14765202.74</v>
      </c>
      <c r="E11" s="125" t="s">
        <v>284</v>
      </c>
      <c r="F11" s="126">
        <f>IF(ACT!B68&gt;0,ACT!B68,ACT!B68*-1)</f>
        <v>0</v>
      </c>
      <c r="G11" s="127">
        <f t="shared" ref="G11:G28" si="0">ROUND(D11-F11,2)</f>
        <v>14765202.74</v>
      </c>
      <c r="H11" s="113" t="s">
        <v>274</v>
      </c>
      <c r="I11" s="128">
        <f>IF(ESF!F36&gt;0,ESF!F36,ESF!F36*-1)</f>
        <v>20594986.82</v>
      </c>
      <c r="J11" s="115" t="s">
        <v>284</v>
      </c>
      <c r="K11" s="114">
        <f>IF(ACT!C68&gt;0,ACT!C68,ACT!C68*-1)</f>
        <v>0</v>
      </c>
      <c r="L11" s="116">
        <f>ROUND(I11-K11,2)</f>
        <v>20594986.82</v>
      </c>
      <c r="M11" s="191" t="s">
        <v>205</v>
      </c>
    </row>
    <row r="12" spans="1:13" x14ac:dyDescent="0.2">
      <c r="A12" s="90" t="s">
        <v>22</v>
      </c>
      <c r="B12" s="228" t="s">
        <v>162</v>
      </c>
      <c r="C12" s="129" t="s">
        <v>274</v>
      </c>
      <c r="D12" s="130">
        <f>IF(ESF!B5&gt;0,ESF!B5,ESF!B5*-1)</f>
        <v>22020315.149999999</v>
      </c>
      <c r="E12" s="131" t="s">
        <v>275</v>
      </c>
      <c r="F12" s="253">
        <f>IF(EAA!E5&gt;0,EAA!E5,EAA!E5*-1)</f>
        <v>22020315.149999999</v>
      </c>
      <c r="G12" s="133">
        <f t="shared" si="0"/>
        <v>0</v>
      </c>
      <c r="H12" s="134" t="s">
        <v>274</v>
      </c>
      <c r="I12" s="254">
        <f>IF(ESF!C5&gt;0,ESF!C5,ESF!C5*-1)</f>
        <v>14623004.59</v>
      </c>
      <c r="J12" s="135" t="s">
        <v>275</v>
      </c>
      <c r="K12" s="178">
        <f>IF(EAA!B5&gt;0,EAA!B5,EAA!B5*-1)</f>
        <v>14623004.59</v>
      </c>
      <c r="L12" s="137">
        <f t="shared" ref="L12:L43" si="1">ROUND(I12-K12,2)</f>
        <v>0</v>
      </c>
      <c r="M12" s="192" t="s">
        <v>162</v>
      </c>
    </row>
    <row r="13" spans="1:13" x14ac:dyDescent="0.2">
      <c r="A13" s="91"/>
      <c r="B13" s="219" t="s">
        <v>164</v>
      </c>
      <c r="C13" s="138" t="s">
        <v>274</v>
      </c>
      <c r="D13" s="139">
        <f>IF(ESF!B6&gt;0,ESF!B6,ESF!B6*-1)</f>
        <v>3545336.89</v>
      </c>
      <c r="E13" s="140" t="s">
        <v>275</v>
      </c>
      <c r="F13" s="120">
        <f>IF(EAA!E6&gt;0,EAA!E6,EAA!E6*-1)</f>
        <v>3545336.8899999997</v>
      </c>
      <c r="G13" s="141">
        <f t="shared" si="0"/>
        <v>0</v>
      </c>
      <c r="H13" s="142" t="s">
        <v>274</v>
      </c>
      <c r="I13" s="143">
        <f>IF(ESF!C6&gt;0,ESF!C6,ESF!C6*-1)</f>
        <v>3087891.25</v>
      </c>
      <c r="J13" s="119" t="s">
        <v>275</v>
      </c>
      <c r="K13" s="143">
        <f>IF(EAA!B6&gt;0,EAA!B6,EAA!B6*-1)</f>
        <v>3087891.25</v>
      </c>
      <c r="L13" s="144">
        <f t="shared" si="1"/>
        <v>0</v>
      </c>
      <c r="M13" s="193" t="s">
        <v>164</v>
      </c>
    </row>
    <row r="14" spans="1:13" x14ac:dyDescent="0.2">
      <c r="A14" s="91"/>
      <c r="B14" s="219" t="s">
        <v>166</v>
      </c>
      <c r="C14" s="138" t="s">
        <v>274</v>
      </c>
      <c r="D14" s="139">
        <f>IF(ESF!B7&gt;0,ESF!B7,ESF!B7*-1)</f>
        <v>636644.48</v>
      </c>
      <c r="E14" s="140" t="s">
        <v>275</v>
      </c>
      <c r="F14" s="120">
        <f>IF(EAA!E7&gt;0,EAA!E7,EAA!E7*-1)</f>
        <v>636644.48</v>
      </c>
      <c r="G14" s="141">
        <f t="shared" si="0"/>
        <v>0</v>
      </c>
      <c r="H14" s="142" t="s">
        <v>274</v>
      </c>
      <c r="I14" s="143">
        <f>IF(ESF!C7&gt;0,ESF!C7,ESF!C7*-1)</f>
        <v>1752279.58</v>
      </c>
      <c r="J14" s="119" t="s">
        <v>275</v>
      </c>
      <c r="K14" s="143">
        <f>IF(EAA!B7&gt;0,EAA!B7,EAA!B7*-1)</f>
        <v>1752279.58</v>
      </c>
      <c r="L14" s="144">
        <f t="shared" si="1"/>
        <v>0</v>
      </c>
      <c r="M14" s="193" t="s">
        <v>166</v>
      </c>
    </row>
    <row r="15" spans="1:13" x14ac:dyDescent="0.2">
      <c r="A15" s="91"/>
      <c r="B15" s="219" t="s">
        <v>168</v>
      </c>
      <c r="C15" s="138" t="s">
        <v>274</v>
      </c>
      <c r="D15" s="139">
        <f>IF(ESF!B8&gt;0,ESF!B8,ESF!B8*-1)</f>
        <v>0</v>
      </c>
      <c r="E15" s="140" t="s">
        <v>275</v>
      </c>
      <c r="F15" s="120">
        <f>IF(EAA!E8&gt;0,EAA!E8,EAA!E8*-1)</f>
        <v>0</v>
      </c>
      <c r="G15" s="141">
        <f t="shared" si="0"/>
        <v>0</v>
      </c>
      <c r="H15" s="142" t="s">
        <v>274</v>
      </c>
      <c r="I15" s="143">
        <f>IF(ESF!C8&gt;0,ESF!C8,ESF!C8*-1)</f>
        <v>0</v>
      </c>
      <c r="J15" s="119" t="s">
        <v>275</v>
      </c>
      <c r="K15" s="143">
        <f>IF(EAA!B8&gt;0,EAA!B8,EAA!B8*-1)</f>
        <v>0</v>
      </c>
      <c r="L15" s="144">
        <f t="shared" si="1"/>
        <v>0</v>
      </c>
      <c r="M15" s="193" t="s">
        <v>168</v>
      </c>
    </row>
    <row r="16" spans="1:13" x14ac:dyDescent="0.2">
      <c r="A16" s="91"/>
      <c r="B16" s="219" t="s">
        <v>170</v>
      </c>
      <c r="C16" s="138" t="s">
        <v>274</v>
      </c>
      <c r="D16" s="139">
        <f>IF(ESF!B9&gt;0,ESF!B9,ESF!B9*-1)</f>
        <v>0</v>
      </c>
      <c r="E16" s="140" t="s">
        <v>275</v>
      </c>
      <c r="F16" s="120">
        <f>IF(EAA!E9&gt;0,EAA!E9,EAA!E9*-1)</f>
        <v>0</v>
      </c>
      <c r="G16" s="141">
        <f t="shared" si="0"/>
        <v>0</v>
      </c>
      <c r="H16" s="142" t="s">
        <v>274</v>
      </c>
      <c r="I16" s="143">
        <f>IF(ESF!C9&gt;0,ESF!C9,ESF!C9*-1)</f>
        <v>0</v>
      </c>
      <c r="J16" s="119" t="s">
        <v>275</v>
      </c>
      <c r="K16" s="143">
        <f>IF(EAA!B9&gt;0,EAA!B9,EAA!B9*-1)</f>
        <v>0</v>
      </c>
      <c r="L16" s="144">
        <f t="shared" si="1"/>
        <v>0</v>
      </c>
      <c r="M16" s="193" t="s">
        <v>170</v>
      </c>
    </row>
    <row r="17" spans="1:13" ht="22.5" x14ac:dyDescent="0.2">
      <c r="A17" s="91"/>
      <c r="B17" s="219" t="s">
        <v>172</v>
      </c>
      <c r="C17" s="138" t="s">
        <v>274</v>
      </c>
      <c r="D17" s="139">
        <f>IF(ESF!B10&gt;0,ESF!B10,ESF!B10*-1)</f>
        <v>0</v>
      </c>
      <c r="E17" s="140" t="s">
        <v>275</v>
      </c>
      <c r="F17" s="120">
        <f>IF(EAA!E10&gt;0,EAA!E10,EAA!E10*-1)</f>
        <v>0</v>
      </c>
      <c r="G17" s="141">
        <f t="shared" si="0"/>
        <v>0</v>
      </c>
      <c r="H17" s="142" t="s">
        <v>274</v>
      </c>
      <c r="I17" s="143">
        <f>IF(ESF!C10&gt;0,ESF!C10,ESF!C10*-1)</f>
        <v>0</v>
      </c>
      <c r="J17" s="119" t="s">
        <v>275</v>
      </c>
      <c r="K17" s="143">
        <f>IF(EAA!B10&gt;0,EAA!B10,EAA!B10*-1)</f>
        <v>0</v>
      </c>
      <c r="L17" s="144">
        <f t="shared" si="1"/>
        <v>0</v>
      </c>
      <c r="M17" s="193" t="s">
        <v>172</v>
      </c>
    </row>
    <row r="18" spans="1:13" x14ac:dyDescent="0.2">
      <c r="A18" s="91"/>
      <c r="B18" s="219" t="s">
        <v>174</v>
      </c>
      <c r="C18" s="138" t="s">
        <v>274</v>
      </c>
      <c r="D18" s="139">
        <f>IF(ESF!B11&gt;0,ESF!B11,ESF!B11*-1)</f>
        <v>0</v>
      </c>
      <c r="E18" s="140" t="s">
        <v>275</v>
      </c>
      <c r="F18" s="120">
        <f>IF(EAA!E11&gt;0,EAA!E11,EAA!E11*-1)</f>
        <v>0</v>
      </c>
      <c r="G18" s="141">
        <f t="shared" si="0"/>
        <v>0</v>
      </c>
      <c r="H18" s="142" t="s">
        <v>274</v>
      </c>
      <c r="I18" s="143">
        <f>IF(ESF!C11&gt;0,ESF!C11,ESF!C11*-1)</f>
        <v>0</v>
      </c>
      <c r="J18" s="119" t="s">
        <v>275</v>
      </c>
      <c r="K18" s="143">
        <f>IF(EAA!B11&gt;0,EAA!B11,EAA!B11*-1)</f>
        <v>0</v>
      </c>
      <c r="L18" s="144">
        <f t="shared" si="1"/>
        <v>0</v>
      </c>
      <c r="M18" s="193" t="s">
        <v>174</v>
      </c>
    </row>
    <row r="19" spans="1:13" x14ac:dyDescent="0.2">
      <c r="A19" s="91"/>
      <c r="B19" s="219" t="s">
        <v>180</v>
      </c>
      <c r="C19" s="138" t="s">
        <v>274</v>
      </c>
      <c r="D19" s="139">
        <f>IF(ESF!B16&gt;0,ESF!B16,ESF!B16*-1)</f>
        <v>963755.72</v>
      </c>
      <c r="E19" s="140" t="s">
        <v>275</v>
      </c>
      <c r="F19" s="120">
        <f>IF(EAA!E13&gt;0,EAA!E13,EAA!E13*-1)</f>
        <v>963755.72</v>
      </c>
      <c r="G19" s="141">
        <f t="shared" si="0"/>
        <v>0</v>
      </c>
      <c r="H19" s="142" t="s">
        <v>274</v>
      </c>
      <c r="I19" s="143">
        <f>IF(ESF!C16&gt;0,ESF!C16,ESF!C16*-1)</f>
        <v>963755.72</v>
      </c>
      <c r="J19" s="119" t="s">
        <v>275</v>
      </c>
      <c r="K19" s="143">
        <f>IF(EAA!B13&gt;0,EAA!B13,EAA!B13*-1)</f>
        <v>963755.72</v>
      </c>
      <c r="L19" s="144">
        <f t="shared" si="1"/>
        <v>0</v>
      </c>
      <c r="M19" s="193" t="s">
        <v>180</v>
      </c>
    </row>
    <row r="20" spans="1:13" ht="22.5" x14ac:dyDescent="0.2">
      <c r="A20" s="91"/>
      <c r="B20" s="219" t="s">
        <v>182</v>
      </c>
      <c r="C20" s="138" t="s">
        <v>274</v>
      </c>
      <c r="D20" s="139">
        <f>IF(ESF!B17&gt;0,ESF!B17,ESF!B17*-1)</f>
        <v>0</v>
      </c>
      <c r="E20" s="140" t="s">
        <v>275</v>
      </c>
      <c r="F20" s="120">
        <f>IF(EAA!E14&gt;0,EAA!E14,EAA!E14*-1)</f>
        <v>0</v>
      </c>
      <c r="G20" s="141">
        <f t="shared" si="0"/>
        <v>0</v>
      </c>
      <c r="H20" s="142" t="s">
        <v>274</v>
      </c>
      <c r="I20" s="143">
        <f>IF(ESF!C17&gt;0,ESF!C17,ESF!C17*-1)</f>
        <v>0</v>
      </c>
      <c r="J20" s="119" t="s">
        <v>275</v>
      </c>
      <c r="K20" s="143">
        <f>IF(EAA!B14&gt;0,EAA!B14,EAA!B14*-1)</f>
        <v>0</v>
      </c>
      <c r="L20" s="144">
        <f t="shared" si="1"/>
        <v>0</v>
      </c>
      <c r="M20" s="193" t="s">
        <v>182</v>
      </c>
    </row>
    <row r="21" spans="1:13" ht="22.5" x14ac:dyDescent="0.2">
      <c r="A21" s="91"/>
      <c r="B21" s="219" t="s">
        <v>184</v>
      </c>
      <c r="C21" s="138" t="s">
        <v>274</v>
      </c>
      <c r="D21" s="139">
        <f>IF(ESF!B18&gt;0,ESF!B18,ESF!B18*-1)</f>
        <v>278788499.55000001</v>
      </c>
      <c r="E21" s="140" t="s">
        <v>275</v>
      </c>
      <c r="F21" s="120">
        <f>IF(EAA!E15&gt;0,EAA!E15,EAA!E15*-1)</f>
        <v>278788499.55000001</v>
      </c>
      <c r="G21" s="141">
        <f t="shared" si="0"/>
        <v>0</v>
      </c>
      <c r="H21" s="142" t="s">
        <v>274</v>
      </c>
      <c r="I21" s="143">
        <f>IF(ESF!C18&gt;0,ESF!C18,ESF!C18*-1)</f>
        <v>272785202.50999999</v>
      </c>
      <c r="J21" s="119" t="s">
        <v>275</v>
      </c>
      <c r="K21" s="143">
        <f>IF(EAA!B15&gt;0,EAA!B15,EAA!B15*-1)</f>
        <v>272785202.50999999</v>
      </c>
      <c r="L21" s="144">
        <f t="shared" si="1"/>
        <v>0</v>
      </c>
      <c r="M21" s="193" t="s">
        <v>184</v>
      </c>
    </row>
    <row r="22" spans="1:13" x14ac:dyDescent="0.2">
      <c r="A22" s="91"/>
      <c r="B22" s="219" t="s">
        <v>186</v>
      </c>
      <c r="C22" s="138" t="s">
        <v>274</v>
      </c>
      <c r="D22" s="139">
        <f>IF(ESF!B19&gt;0,ESF!B19,ESF!B19*-1)</f>
        <v>32315357.719999999</v>
      </c>
      <c r="E22" s="140" t="s">
        <v>275</v>
      </c>
      <c r="F22" s="120">
        <f>IF(EAA!E16&gt;0,EAA!E16,EAA!E16*-1)</f>
        <v>32315357.720000003</v>
      </c>
      <c r="G22" s="141">
        <f t="shared" si="0"/>
        <v>0</v>
      </c>
      <c r="H22" s="142" t="s">
        <v>274</v>
      </c>
      <c r="I22" s="143">
        <f>IF(ESF!C19&gt;0,ESF!C19,ESF!C19*-1)</f>
        <v>30760557.73</v>
      </c>
      <c r="J22" s="119" t="s">
        <v>275</v>
      </c>
      <c r="K22" s="143">
        <f>IF(EAA!B16&gt;0,EAA!B16,EAA!B16*-1)</f>
        <v>30760557.73</v>
      </c>
      <c r="L22" s="144">
        <f t="shared" si="1"/>
        <v>0</v>
      </c>
      <c r="M22" s="193" t="s">
        <v>186</v>
      </c>
    </row>
    <row r="23" spans="1:13" x14ac:dyDescent="0.2">
      <c r="A23" s="91"/>
      <c r="B23" s="219" t="s">
        <v>188</v>
      </c>
      <c r="C23" s="138" t="s">
        <v>274</v>
      </c>
      <c r="D23" s="139">
        <f>IF(ESF!B20&gt;0,ESF!B20,ESF!B20*-1)</f>
        <v>112810</v>
      </c>
      <c r="E23" s="140" t="s">
        <v>275</v>
      </c>
      <c r="F23" s="120">
        <f>IF(EAA!E17&gt;0,EAA!E17,EAA!E17*-1)</f>
        <v>112810</v>
      </c>
      <c r="G23" s="141">
        <f t="shared" si="0"/>
        <v>0</v>
      </c>
      <c r="H23" s="142" t="s">
        <v>274</v>
      </c>
      <c r="I23" s="143">
        <f>IF(ESF!C20&gt;0,ESF!C20,ESF!C20*-1)</f>
        <v>112810</v>
      </c>
      <c r="J23" s="119" t="s">
        <v>275</v>
      </c>
      <c r="K23" s="143">
        <f>IF(EAA!B17&gt;0,EAA!B17,EAA!B17*-1)</f>
        <v>112810</v>
      </c>
      <c r="L23" s="144">
        <f t="shared" si="1"/>
        <v>0</v>
      </c>
      <c r="M23" s="193" t="s">
        <v>188</v>
      </c>
    </row>
    <row r="24" spans="1:13" ht="22.5" x14ac:dyDescent="0.2">
      <c r="A24" s="91"/>
      <c r="B24" s="219" t="s">
        <v>190</v>
      </c>
      <c r="C24" s="138" t="s">
        <v>274</v>
      </c>
      <c r="D24" s="139">
        <f>IF(ESF!B21&gt;0,ESF!B21,ESF!B21*-1)</f>
        <v>16837132.18</v>
      </c>
      <c r="E24" s="140" t="s">
        <v>275</v>
      </c>
      <c r="F24" s="120">
        <f>IF(EAA!E18&gt;0,EAA!E18,EAA!E18*-1)</f>
        <v>16837132.18</v>
      </c>
      <c r="G24" s="141">
        <f t="shared" si="0"/>
        <v>0</v>
      </c>
      <c r="H24" s="142" t="s">
        <v>274</v>
      </c>
      <c r="I24" s="143">
        <f>IF(ESF!C21&gt;0,ESF!C21,ESF!C21*-1)</f>
        <v>16837132.18</v>
      </c>
      <c r="J24" s="119" t="s">
        <v>275</v>
      </c>
      <c r="K24" s="143">
        <f>IF(EAA!B18&gt;0,EAA!B18,EAA!B18*-1)</f>
        <v>16837132.18</v>
      </c>
      <c r="L24" s="144">
        <f t="shared" si="1"/>
        <v>0</v>
      </c>
      <c r="M24" s="193" t="s">
        <v>190</v>
      </c>
    </row>
    <row r="25" spans="1:13" x14ac:dyDescent="0.2">
      <c r="A25" s="91"/>
      <c r="B25" s="219" t="s">
        <v>192</v>
      </c>
      <c r="C25" s="138" t="s">
        <v>274</v>
      </c>
      <c r="D25" s="139">
        <f>IF(ESF!B22&gt;0,ESF!B22,ESF!B22*-1)</f>
        <v>4775856.9000000004</v>
      </c>
      <c r="E25" s="140" t="s">
        <v>275</v>
      </c>
      <c r="F25" s="120">
        <f>IF(EAA!E19&gt;0,EAA!E19,EAA!E19*-1)</f>
        <v>4775856.9000000004</v>
      </c>
      <c r="G25" s="141">
        <f t="shared" si="0"/>
        <v>0</v>
      </c>
      <c r="H25" s="142" t="s">
        <v>274</v>
      </c>
      <c r="I25" s="143">
        <f>IF(ESF!C22&gt;0,ESF!C22,ESF!C22*-1)</f>
        <v>4775856.9000000004</v>
      </c>
      <c r="J25" s="119" t="s">
        <v>275</v>
      </c>
      <c r="K25" s="143">
        <f>IF(EAA!B19&gt;0,EAA!B19,EAA!B19*-1)</f>
        <v>4775856.9000000004</v>
      </c>
      <c r="L25" s="144">
        <f t="shared" si="1"/>
        <v>0</v>
      </c>
      <c r="M25" s="193" t="s">
        <v>192</v>
      </c>
    </row>
    <row r="26" spans="1:13" ht="22.5" x14ac:dyDescent="0.2">
      <c r="A26" s="91"/>
      <c r="B26" s="219" t="s">
        <v>194</v>
      </c>
      <c r="C26" s="138" t="s">
        <v>274</v>
      </c>
      <c r="D26" s="139">
        <f>IF(ESF!B23&gt;0,ESF!B23,ESF!B23*-1)</f>
        <v>0</v>
      </c>
      <c r="E26" s="140" t="s">
        <v>275</v>
      </c>
      <c r="F26" s="120">
        <f>IF(EAA!E20&gt;0,EAA!E20,EAA!E20*-1)</f>
        <v>0</v>
      </c>
      <c r="G26" s="141">
        <f t="shared" si="0"/>
        <v>0</v>
      </c>
      <c r="H26" s="142" t="s">
        <v>274</v>
      </c>
      <c r="I26" s="143">
        <f>IF(ESF!C23&gt;0,ESF!C23,ESF!C23*-1)</f>
        <v>0</v>
      </c>
      <c r="J26" s="119" t="s">
        <v>275</v>
      </c>
      <c r="K26" s="143">
        <f>IF(EAA!B20&gt;0,EAA!B20,EAA!B20*-1)</f>
        <v>0</v>
      </c>
      <c r="L26" s="144">
        <f t="shared" si="1"/>
        <v>0</v>
      </c>
      <c r="M26" s="193" t="s">
        <v>194</v>
      </c>
    </row>
    <row r="27" spans="1:13" ht="12" thickBot="1" x14ac:dyDescent="0.25">
      <c r="A27" s="92"/>
      <c r="B27" s="229" t="s">
        <v>195</v>
      </c>
      <c r="C27" s="145" t="s">
        <v>274</v>
      </c>
      <c r="D27" s="146">
        <f>IF(ESF!B24&gt;0,ESF!B24,ESF!B24*-1)</f>
        <v>0</v>
      </c>
      <c r="E27" s="147" t="s">
        <v>275</v>
      </c>
      <c r="F27" s="148">
        <f>IF(EAA!E21&gt;0,EAA!E21,EAA!E21*-1)</f>
        <v>0</v>
      </c>
      <c r="G27" s="149">
        <f t="shared" si="0"/>
        <v>0</v>
      </c>
      <c r="H27" s="150" t="s">
        <v>274</v>
      </c>
      <c r="I27" s="152">
        <f>IF(ESF!C24&gt;0,ESF!C24,ESF!C24*-1)</f>
        <v>0</v>
      </c>
      <c r="J27" s="151" t="s">
        <v>275</v>
      </c>
      <c r="K27" s="152">
        <f>IF(EAA!B21&gt;0,EAA!B21,EAA!B21*-1)</f>
        <v>0</v>
      </c>
      <c r="L27" s="153">
        <f t="shared" si="1"/>
        <v>0</v>
      </c>
      <c r="M27" s="194" t="s">
        <v>195</v>
      </c>
    </row>
    <row r="28" spans="1:13" ht="12" thickBot="1" x14ac:dyDescent="0.25">
      <c r="A28" s="89" t="s">
        <v>25</v>
      </c>
      <c r="B28" s="226" t="s">
        <v>162</v>
      </c>
      <c r="C28" s="154" t="s">
        <v>274</v>
      </c>
      <c r="D28" s="155">
        <f>IF(ESF!B5&gt;0,ESF!B5,ESF!B5*-1)</f>
        <v>22020315.149999999</v>
      </c>
      <c r="E28" s="156" t="s">
        <v>276</v>
      </c>
      <c r="F28" s="124">
        <f>IF(EFE!B65&gt;0,EFE!B65,EFE!B65*-1)</f>
        <v>22020315.149999999</v>
      </c>
      <c r="G28" s="127">
        <f t="shared" si="0"/>
        <v>0</v>
      </c>
      <c r="H28" s="157"/>
      <c r="I28" s="158"/>
      <c r="J28" s="158"/>
      <c r="K28" s="158"/>
      <c r="L28" s="159"/>
      <c r="M28" s="191" t="s">
        <v>162</v>
      </c>
    </row>
    <row r="29" spans="1:13" ht="12" thickBot="1" x14ac:dyDescent="0.25">
      <c r="A29" s="89" t="s">
        <v>28</v>
      </c>
      <c r="B29" s="226" t="s">
        <v>162</v>
      </c>
      <c r="C29" s="448"/>
      <c r="D29" s="449"/>
      <c r="E29" s="449"/>
      <c r="F29" s="160"/>
      <c r="G29" s="161"/>
      <c r="H29" s="113" t="s">
        <v>274</v>
      </c>
      <c r="I29" s="114">
        <f>IF(ESF!C5&gt;0,ESF!C5,ESF!C5*-1)</f>
        <v>14623004.59</v>
      </c>
      <c r="J29" s="115" t="s">
        <v>276</v>
      </c>
      <c r="K29" s="114">
        <f>IF(EFE!B63&gt;0,EFE!B63,EFE!B63*-1)</f>
        <v>14623004.59</v>
      </c>
      <c r="L29" s="116">
        <f t="shared" si="1"/>
        <v>0</v>
      </c>
      <c r="M29" s="191" t="s">
        <v>162</v>
      </c>
    </row>
    <row r="30" spans="1:13" ht="12" thickBot="1" x14ac:dyDescent="0.25">
      <c r="A30" s="89" t="s">
        <v>30</v>
      </c>
      <c r="B30" s="226" t="s">
        <v>277</v>
      </c>
      <c r="C30" s="154" t="s">
        <v>274</v>
      </c>
      <c r="D30" s="124">
        <f>IF(ESF!B28&gt;0,ESF!B28,ESF!B28*-1)</f>
        <v>324393932.7899999</v>
      </c>
      <c r="E30" s="115" t="s">
        <v>274</v>
      </c>
      <c r="F30" s="124">
        <f>IF(ESF!E48&gt;0,ESF!E48,ESF!E48*-1)</f>
        <v>303758192.44999999</v>
      </c>
      <c r="G30" s="127">
        <f>ROUND(D30-F30,2)</f>
        <v>20635740.34</v>
      </c>
      <c r="H30" s="113" t="s">
        <v>274</v>
      </c>
      <c r="I30" s="114">
        <f>IF(ESF!C28&gt;0,ESF!C28,ESF!C28*-1)</f>
        <v>310096714.65999997</v>
      </c>
      <c r="J30" s="115" t="s">
        <v>274</v>
      </c>
      <c r="K30" s="114">
        <f>IF(ESF!F48&gt;0,ESF!F48,ESF!F48*-1)</f>
        <v>310055961.13999999</v>
      </c>
      <c r="L30" s="116">
        <f t="shared" si="1"/>
        <v>40753.519999999997</v>
      </c>
      <c r="M30" s="191" t="s">
        <v>277</v>
      </c>
    </row>
    <row r="31" spans="1:13" ht="12" thickBot="1" x14ac:dyDescent="0.25">
      <c r="A31" s="89" t="s">
        <v>33</v>
      </c>
      <c r="B31" s="226" t="s">
        <v>278</v>
      </c>
      <c r="C31" s="154" t="s">
        <v>274</v>
      </c>
      <c r="D31" s="124">
        <f>IF(ESF!E26&gt;0,ESF!E26,ESF!E26*-1)</f>
        <v>2565455.96</v>
      </c>
      <c r="E31" s="115" t="s">
        <v>289</v>
      </c>
      <c r="F31" s="124">
        <f>IF(ADP!E34&gt;0,ADP!E34,ADP!E34*-1)</f>
        <v>2565455.96</v>
      </c>
      <c r="G31" s="127">
        <f>ROUND(D31-F31,2)</f>
        <v>0</v>
      </c>
      <c r="H31" s="113" t="s">
        <v>274</v>
      </c>
      <c r="I31" s="114">
        <f>IF(ESF!F26&gt;0,ESF!F26,ESF!F26*-1)</f>
        <v>3033440.57</v>
      </c>
      <c r="J31" s="115" t="s">
        <v>289</v>
      </c>
      <c r="K31" s="114">
        <f>IF(ADP!D34&gt;0,ADP!D34,ADP!D34*-1)</f>
        <v>3033440.57</v>
      </c>
      <c r="L31" s="116">
        <f t="shared" si="1"/>
        <v>0</v>
      </c>
      <c r="M31" s="191" t="s">
        <v>278</v>
      </c>
    </row>
    <row r="32" spans="1:13" x14ac:dyDescent="0.2">
      <c r="A32" s="90" t="s">
        <v>36</v>
      </c>
      <c r="B32" s="230" t="s">
        <v>201</v>
      </c>
      <c r="C32" s="439"/>
      <c r="D32" s="440"/>
      <c r="E32" s="440"/>
      <c r="F32" s="440"/>
      <c r="G32" s="441"/>
      <c r="H32" s="134" t="s">
        <v>274</v>
      </c>
      <c r="I32" s="136">
        <f>IF(ESF!F30&gt;0,ESF!F30,ESF!F30*-1)</f>
        <v>6882418.9299999997</v>
      </c>
      <c r="J32" s="135" t="s">
        <v>288</v>
      </c>
      <c r="K32" s="136">
        <f>IF(VHP!B4&gt;0,VHP!B4,VHP!B4*-1)</f>
        <v>6882418.9299999997</v>
      </c>
      <c r="L32" s="137">
        <f t="shared" si="1"/>
        <v>0</v>
      </c>
      <c r="M32" s="195" t="s">
        <v>201</v>
      </c>
    </row>
    <row r="33" spans="1:15" ht="12" thickBot="1" x14ac:dyDescent="0.25">
      <c r="A33" s="92"/>
      <c r="B33" s="231" t="s">
        <v>201</v>
      </c>
      <c r="C33" s="442"/>
      <c r="D33" s="443"/>
      <c r="E33" s="443"/>
      <c r="F33" s="443"/>
      <c r="G33" s="444"/>
      <c r="H33" s="162" t="s">
        <v>274</v>
      </c>
      <c r="I33" s="152">
        <f>IF(ESF!F30&gt;0,ESF!F30,ESF!F30*-1)</f>
        <v>6882418.9299999997</v>
      </c>
      <c r="J33" s="151" t="s">
        <v>288</v>
      </c>
      <c r="K33" s="152">
        <f>IF(VHP!F4&gt;0,VHP!F4,VHP!F4*-1)</f>
        <v>6882418.9299999997</v>
      </c>
      <c r="L33" s="153">
        <f t="shared" si="1"/>
        <v>0</v>
      </c>
      <c r="M33" s="196" t="s">
        <v>201</v>
      </c>
    </row>
    <row r="34" spans="1:15" ht="12" thickBot="1" x14ac:dyDescent="0.25">
      <c r="A34" s="89" t="s">
        <v>39</v>
      </c>
      <c r="B34" s="232" t="s">
        <v>204</v>
      </c>
      <c r="C34" s="442"/>
      <c r="D34" s="443"/>
      <c r="E34" s="443"/>
      <c r="F34" s="443"/>
      <c r="G34" s="444"/>
      <c r="H34" s="113" t="s">
        <v>274</v>
      </c>
      <c r="I34" s="114">
        <f>IF(ESF!F35&gt;0,ESF!F35,ESF!F35*-1)</f>
        <v>300140101.63999999</v>
      </c>
      <c r="J34" s="115" t="s">
        <v>288</v>
      </c>
      <c r="K34" s="114">
        <f>IF(VHP!F9&gt;0,VHP!F9,VHP!F9*-1)</f>
        <v>300140101.63999999</v>
      </c>
      <c r="L34" s="116">
        <f t="shared" si="1"/>
        <v>0</v>
      </c>
      <c r="M34" s="197" t="s">
        <v>204</v>
      </c>
    </row>
    <row r="35" spans="1:15" ht="22.5" x14ac:dyDescent="0.2">
      <c r="A35" s="90" t="s">
        <v>41</v>
      </c>
      <c r="B35" s="233" t="s">
        <v>210</v>
      </c>
      <c r="C35" s="442"/>
      <c r="D35" s="443"/>
      <c r="E35" s="443"/>
      <c r="F35" s="443"/>
      <c r="G35" s="444"/>
      <c r="H35" s="134" t="s">
        <v>274</v>
      </c>
      <c r="I35" s="136">
        <f>IF(ESF!F42&gt;0,ESF!F42,ESF!F42*-1)</f>
        <v>0</v>
      </c>
      <c r="J35" s="135" t="s">
        <v>288</v>
      </c>
      <c r="K35" s="136">
        <f>IF(VHP!E16&gt;0,VHP!E16,VHP!E16*-1)</f>
        <v>0</v>
      </c>
      <c r="L35" s="137">
        <f t="shared" si="1"/>
        <v>0</v>
      </c>
      <c r="M35" s="198" t="s">
        <v>210</v>
      </c>
    </row>
    <row r="36" spans="1:15" ht="23.25" thickBot="1" x14ac:dyDescent="0.25">
      <c r="A36" s="92"/>
      <c r="B36" s="234" t="s">
        <v>210</v>
      </c>
      <c r="C36" s="445"/>
      <c r="D36" s="446"/>
      <c r="E36" s="446"/>
      <c r="F36" s="446"/>
      <c r="G36" s="447"/>
      <c r="H36" s="162" t="s">
        <v>274</v>
      </c>
      <c r="I36" s="152">
        <f>IF(ESF!F42&gt;0,ESF!F42,ESF!F42*-1)</f>
        <v>0</v>
      </c>
      <c r="J36" s="151" t="s">
        <v>288</v>
      </c>
      <c r="K36" s="152">
        <f>IF(VHP!F16&gt;0,VHP!F16,VHP!F16*-1)</f>
        <v>0</v>
      </c>
      <c r="L36" s="153">
        <f t="shared" si="1"/>
        <v>0</v>
      </c>
      <c r="M36" s="199" t="s">
        <v>210</v>
      </c>
    </row>
    <row r="37" spans="1:15" ht="12" thickBot="1" x14ac:dyDescent="0.25">
      <c r="A37" s="89" t="s">
        <v>43</v>
      </c>
      <c r="B37" s="235" t="s">
        <v>279</v>
      </c>
      <c r="C37" s="113" t="s">
        <v>274</v>
      </c>
      <c r="D37" s="124">
        <f>IF(ESF!E46&gt;0,ESF!E46,ESF!E46*-1)</f>
        <v>301192736.49000001</v>
      </c>
      <c r="E37" s="115" t="s">
        <v>288</v>
      </c>
      <c r="F37" s="124">
        <f>IF(VHP!F38&gt;0,VHP!F38,VHP!F38*-1)</f>
        <v>301192736.49000001</v>
      </c>
      <c r="G37" s="127">
        <f>ROUND(D37-F37,2)</f>
        <v>0</v>
      </c>
      <c r="H37" s="113" t="s">
        <v>274</v>
      </c>
      <c r="I37" s="114">
        <f>IF(ESF!F46&gt;0,ESF!F46,ESF!F46*-1)</f>
        <v>307022520.56999999</v>
      </c>
      <c r="J37" s="115" t="s">
        <v>288</v>
      </c>
      <c r="K37" s="114">
        <f>IF(VHP!F20&gt;0,VHP!F20,VHP!F20*-1)</f>
        <v>307022520.56999999</v>
      </c>
      <c r="L37" s="116">
        <f t="shared" si="1"/>
        <v>0</v>
      </c>
      <c r="M37" s="200" t="s">
        <v>279</v>
      </c>
    </row>
    <row r="38" spans="1:15" ht="22.5" x14ac:dyDescent="0.2">
      <c r="A38" s="90" t="s">
        <v>45</v>
      </c>
      <c r="B38" s="230" t="s">
        <v>280</v>
      </c>
      <c r="C38" s="439"/>
      <c r="D38" s="440"/>
      <c r="E38" s="440"/>
      <c r="F38" s="440"/>
      <c r="G38" s="441"/>
      <c r="H38" s="134" t="s">
        <v>288</v>
      </c>
      <c r="I38" s="136">
        <f>IF(VHP!B4&gt;0,VHP!B4,VHP!B4*-1)</f>
        <v>6882418.9299999997</v>
      </c>
      <c r="J38" s="135" t="s">
        <v>274</v>
      </c>
      <c r="K38" s="136">
        <f>IF(ESF!F30&gt;0,ESF!F30,ESF!F30*-1)</f>
        <v>6882418.9299999997</v>
      </c>
      <c r="L38" s="137">
        <f t="shared" si="1"/>
        <v>0</v>
      </c>
      <c r="M38" s="195" t="s">
        <v>280</v>
      </c>
    </row>
    <row r="39" spans="1:15" ht="23.25" thickBot="1" x14ac:dyDescent="0.25">
      <c r="A39" s="92"/>
      <c r="B39" s="231" t="s">
        <v>280</v>
      </c>
      <c r="C39" s="442"/>
      <c r="D39" s="443"/>
      <c r="E39" s="443"/>
      <c r="F39" s="443"/>
      <c r="G39" s="444"/>
      <c r="H39" s="162" t="s">
        <v>288</v>
      </c>
      <c r="I39" s="152">
        <f>IF(VHP!F4&gt;0,VHP!F4,VHP!F4*-1)</f>
        <v>6882418.9299999997</v>
      </c>
      <c r="J39" s="151" t="s">
        <v>274</v>
      </c>
      <c r="K39" s="152">
        <f>IF(ESF!F30&gt;0,ESF!F30,ESF!F30*-1)</f>
        <v>6882418.9299999997</v>
      </c>
      <c r="L39" s="153">
        <f t="shared" si="1"/>
        <v>0</v>
      </c>
      <c r="M39" s="196" t="s">
        <v>280</v>
      </c>
    </row>
    <row r="40" spans="1:15" ht="23.25" thickBot="1" x14ac:dyDescent="0.25">
      <c r="A40" s="89" t="s">
        <v>48</v>
      </c>
      <c r="B40" s="232" t="s">
        <v>281</v>
      </c>
      <c r="C40" s="442"/>
      <c r="D40" s="443"/>
      <c r="E40" s="443"/>
      <c r="F40" s="443"/>
      <c r="G40" s="444"/>
      <c r="H40" s="113" t="s">
        <v>288</v>
      </c>
      <c r="I40" s="114">
        <f>IF(VHP!F9&gt;0,VHP!F9,VHP!F9*-1)</f>
        <v>300140101.63999999</v>
      </c>
      <c r="J40" s="115" t="s">
        <v>274</v>
      </c>
      <c r="K40" s="114">
        <f>IF(ESF!F35&gt;0,ESF!F35,ESF!F35*-1)</f>
        <v>300140101.63999999</v>
      </c>
      <c r="L40" s="116">
        <f t="shared" si="1"/>
        <v>0</v>
      </c>
      <c r="M40" s="197" t="s">
        <v>281</v>
      </c>
    </row>
    <row r="41" spans="1:15" ht="22.5" x14ac:dyDescent="0.2">
      <c r="A41" s="90" t="s">
        <v>50</v>
      </c>
      <c r="B41" s="233" t="s">
        <v>282</v>
      </c>
      <c r="C41" s="442"/>
      <c r="D41" s="443"/>
      <c r="E41" s="443"/>
      <c r="F41" s="443"/>
      <c r="G41" s="444"/>
      <c r="H41" s="134" t="s">
        <v>288</v>
      </c>
      <c r="I41" s="136">
        <f>IF(VHP!E16&gt;0,VHP!E16,VHP!E16*-1)</f>
        <v>0</v>
      </c>
      <c r="J41" s="135" t="s">
        <v>274</v>
      </c>
      <c r="K41" s="136">
        <f>IF(ESF!F42&gt;0,ESF!F42,ESF!F42*-1)</f>
        <v>0</v>
      </c>
      <c r="L41" s="137">
        <f t="shared" si="1"/>
        <v>0</v>
      </c>
      <c r="M41" s="198" t="s">
        <v>282</v>
      </c>
    </row>
    <row r="42" spans="1:15" ht="23.25" thickBot="1" x14ac:dyDescent="0.25">
      <c r="A42" s="92"/>
      <c r="B42" s="234" t="s">
        <v>282</v>
      </c>
      <c r="C42" s="445"/>
      <c r="D42" s="446"/>
      <c r="E42" s="446"/>
      <c r="F42" s="446"/>
      <c r="G42" s="447"/>
      <c r="H42" s="162" t="s">
        <v>288</v>
      </c>
      <c r="I42" s="152">
        <f>IF(VHP!F16&gt;0,VHP!F16,VHP!F16*-1)</f>
        <v>0</v>
      </c>
      <c r="J42" s="151" t="s">
        <v>274</v>
      </c>
      <c r="K42" s="152">
        <f>IF(ESF!F42&gt;0,ESF!F42,ESF!F42*-1)</f>
        <v>0</v>
      </c>
      <c r="L42" s="153">
        <f t="shared" si="1"/>
        <v>0</v>
      </c>
      <c r="M42" s="199" t="s">
        <v>282</v>
      </c>
      <c r="O42" s="3" t="s">
        <v>291</v>
      </c>
    </row>
    <row r="43" spans="1:15" ht="12" thickBot="1" x14ac:dyDescent="0.25">
      <c r="A43" s="89" t="s">
        <v>52</v>
      </c>
      <c r="B43" s="236" t="s">
        <v>283</v>
      </c>
      <c r="C43" s="113" t="s">
        <v>288</v>
      </c>
      <c r="D43" s="124">
        <f>IF(VHP!F38&gt;0,VHP!F38,VHP!F38*-1)</f>
        <v>301192736.49000001</v>
      </c>
      <c r="E43" s="115" t="s">
        <v>274</v>
      </c>
      <c r="F43" s="163">
        <f>IF(ESF!E46&gt;0,ESF!E46,ESF!E46*-1)</f>
        <v>301192736.49000001</v>
      </c>
      <c r="G43" s="127">
        <f t="shared" ref="G43:G49" si="2">ROUND(D43-F43,2)</f>
        <v>0</v>
      </c>
      <c r="H43" s="113" t="s">
        <v>288</v>
      </c>
      <c r="I43" s="114">
        <f>IF(VHP!F20&gt;0,VHP!F20,VHP!F20*-1)</f>
        <v>307022520.56999999</v>
      </c>
      <c r="J43" s="115" t="s">
        <v>274</v>
      </c>
      <c r="K43" s="114">
        <f>IF(ESF!F46&gt;0,ESF!F46,ESF!F46*-1)</f>
        <v>307022520.56999999</v>
      </c>
      <c r="L43" s="116">
        <f t="shared" si="1"/>
        <v>0</v>
      </c>
      <c r="M43" s="201" t="s">
        <v>283</v>
      </c>
    </row>
    <row r="44" spans="1:15" ht="12" thickBot="1" x14ac:dyDescent="0.25">
      <c r="A44" s="90" t="s">
        <v>54</v>
      </c>
      <c r="B44" s="227" t="s">
        <v>138</v>
      </c>
      <c r="C44" s="134" t="s">
        <v>288</v>
      </c>
      <c r="D44" s="253">
        <f>IF(VHP!B23&gt;0,VHP!B23,VHP!B23*-1)</f>
        <v>0</v>
      </c>
      <c r="E44" s="135" t="s">
        <v>290</v>
      </c>
      <c r="F44" s="164">
        <f>IF(CSF!$B46&gt;0,CSF!$B46,CSF!$C46)</f>
        <v>0</v>
      </c>
      <c r="G44" s="133">
        <f t="shared" si="2"/>
        <v>0</v>
      </c>
      <c r="H44" s="439"/>
      <c r="I44" s="440"/>
      <c r="J44" s="440"/>
      <c r="K44" s="165"/>
      <c r="L44" s="166"/>
      <c r="M44" s="202" t="s">
        <v>138</v>
      </c>
    </row>
    <row r="45" spans="1:15" x14ac:dyDescent="0.2">
      <c r="A45" s="91"/>
      <c r="B45" s="220" t="s">
        <v>202</v>
      </c>
      <c r="C45" s="167" t="s">
        <v>288</v>
      </c>
      <c r="D45" s="120">
        <f>IF(VHP!B24&gt;0,VHP!B24,VHP!B24*-1)</f>
        <v>0</v>
      </c>
      <c r="E45" s="119" t="s">
        <v>290</v>
      </c>
      <c r="F45" s="168">
        <f>IF(CSF!$B47&gt;0,CSF!$B47,CSF!$C47)</f>
        <v>0</v>
      </c>
      <c r="G45" s="141">
        <f t="shared" si="2"/>
        <v>0</v>
      </c>
      <c r="H45" s="439"/>
      <c r="I45" s="440"/>
      <c r="J45" s="440"/>
      <c r="K45" s="440"/>
      <c r="L45" s="441"/>
      <c r="M45" s="190" t="s">
        <v>202</v>
      </c>
    </row>
    <row r="46" spans="1:15" ht="12" thickBot="1" x14ac:dyDescent="0.25">
      <c r="A46" s="92"/>
      <c r="B46" s="237" t="s">
        <v>203</v>
      </c>
      <c r="C46" s="162" t="s">
        <v>288</v>
      </c>
      <c r="D46" s="185">
        <f>IF(VHP!B25&gt;0,VHP!B25,VHP!B25*-1)</f>
        <v>0</v>
      </c>
      <c r="E46" s="151" t="s">
        <v>290</v>
      </c>
      <c r="F46" s="169">
        <f>IF(CSF!$B48&gt;0,CSF!$B48,CSF!$C48)</f>
        <v>0</v>
      </c>
      <c r="G46" s="149">
        <f t="shared" si="2"/>
        <v>0</v>
      </c>
      <c r="H46" s="442"/>
      <c r="I46" s="443"/>
      <c r="J46" s="443"/>
      <c r="K46" s="443"/>
      <c r="L46" s="444"/>
      <c r="M46" s="203" t="s">
        <v>203</v>
      </c>
    </row>
    <row r="47" spans="1:15" x14ac:dyDescent="0.2">
      <c r="A47" s="90" t="s">
        <v>57</v>
      </c>
      <c r="B47" s="227" t="s">
        <v>207</v>
      </c>
      <c r="C47" s="134" t="s">
        <v>288</v>
      </c>
      <c r="D47" s="253">
        <f>IF(VHP!D30&gt;0,VHP!D30,VHP!D30*-1)</f>
        <v>0</v>
      </c>
      <c r="E47" s="135" t="s">
        <v>290</v>
      </c>
      <c r="F47" s="164">
        <f>IF(CSF!$B53&gt;0,CSF!$B53,CSF!$C53)</f>
        <v>0</v>
      </c>
      <c r="G47" s="133">
        <f t="shared" si="2"/>
        <v>0</v>
      </c>
      <c r="H47" s="442"/>
      <c r="I47" s="443"/>
      <c r="J47" s="443"/>
      <c r="K47" s="443"/>
      <c r="L47" s="444"/>
      <c r="M47" s="202" t="s">
        <v>207</v>
      </c>
    </row>
    <row r="48" spans="1:15" x14ac:dyDescent="0.2">
      <c r="A48" s="91"/>
      <c r="B48" s="220" t="s">
        <v>208</v>
      </c>
      <c r="C48" s="167" t="s">
        <v>288</v>
      </c>
      <c r="D48" s="120">
        <f>IF(VHP!D31&gt;0,VHP!D31,VHP!D31*-1)</f>
        <v>0</v>
      </c>
      <c r="E48" s="119" t="s">
        <v>290</v>
      </c>
      <c r="F48" s="168">
        <f>IF(CSF!$B54&gt;0,CSF!$B54,CSF!$C54)</f>
        <v>0</v>
      </c>
      <c r="G48" s="141">
        <f t="shared" si="2"/>
        <v>0</v>
      </c>
      <c r="H48" s="442"/>
      <c r="I48" s="443"/>
      <c r="J48" s="443"/>
      <c r="K48" s="443"/>
      <c r="L48" s="444"/>
      <c r="M48" s="190" t="s">
        <v>208</v>
      </c>
    </row>
    <row r="49" spans="1:13" ht="23.25" thickBot="1" x14ac:dyDescent="0.25">
      <c r="A49" s="92"/>
      <c r="B49" s="238" t="s">
        <v>209</v>
      </c>
      <c r="C49" s="162" t="s">
        <v>288</v>
      </c>
      <c r="D49" s="185">
        <f>IF(VHP!D32&gt;0,VHP!D32,VHP!D32*-1)</f>
        <v>0</v>
      </c>
      <c r="E49" s="151" t="s">
        <v>290</v>
      </c>
      <c r="F49" s="169">
        <f>IF(CSF!$B55&gt;0,CSF!$B55,CSF!$C55)</f>
        <v>0</v>
      </c>
      <c r="G49" s="149">
        <f t="shared" si="2"/>
        <v>0</v>
      </c>
      <c r="H49" s="442"/>
      <c r="I49" s="443"/>
      <c r="J49" s="443"/>
      <c r="K49" s="443"/>
      <c r="L49" s="444"/>
      <c r="M49" s="204" t="s">
        <v>209</v>
      </c>
    </row>
    <row r="50" spans="1:13" ht="12" thickBot="1" x14ac:dyDescent="0.25">
      <c r="A50" s="89" t="s">
        <v>59</v>
      </c>
      <c r="B50" s="239" t="s">
        <v>206</v>
      </c>
      <c r="C50" s="113" t="s">
        <v>288</v>
      </c>
      <c r="D50" s="124">
        <f>IF(VHP!C29&gt;0,VHP!C29,VHP!C29*-1)</f>
        <v>0</v>
      </c>
      <c r="E50" s="115" t="s">
        <v>290</v>
      </c>
      <c r="F50" s="163">
        <f>IF(CSF!$B52&gt;0,CSF!$B52,CSF!$C52)</f>
        <v>0</v>
      </c>
      <c r="G50" s="127">
        <f t="shared" ref="G50:G55" si="3">ROUND(D50-F50,2)</f>
        <v>0</v>
      </c>
      <c r="H50" s="442"/>
      <c r="I50" s="443"/>
      <c r="J50" s="443"/>
      <c r="K50" s="443"/>
      <c r="L50" s="444"/>
      <c r="M50" s="205" t="s">
        <v>206</v>
      </c>
    </row>
    <row r="51" spans="1:13" x14ac:dyDescent="0.2">
      <c r="A51" s="93" t="s">
        <v>61</v>
      </c>
      <c r="B51" s="240" t="s">
        <v>211</v>
      </c>
      <c r="C51" s="134" t="s">
        <v>288</v>
      </c>
      <c r="D51" s="132">
        <f>IF(VHP!E35&gt;0,VHP!E35,VHP!E35*-1)</f>
        <v>0</v>
      </c>
      <c r="E51" s="135" t="s">
        <v>290</v>
      </c>
      <c r="F51" s="164">
        <f>IF(CSF!$B58&gt;0,CSF!$B58,CSF!$C58)</f>
        <v>0</v>
      </c>
      <c r="G51" s="133">
        <f t="shared" si="3"/>
        <v>0</v>
      </c>
      <c r="H51" s="442"/>
      <c r="I51" s="443"/>
      <c r="J51" s="443"/>
      <c r="K51" s="443"/>
      <c r="L51" s="444"/>
      <c r="M51" s="206" t="s">
        <v>211</v>
      </c>
    </row>
    <row r="52" spans="1:13" ht="12" thickBot="1" x14ac:dyDescent="0.25">
      <c r="A52" s="96"/>
      <c r="B52" s="221" t="s">
        <v>212</v>
      </c>
      <c r="C52" s="170" t="s">
        <v>288</v>
      </c>
      <c r="D52" s="185">
        <f>IF(VHP!E36&gt;0,VHP!E36,VHP!E36*-1)</f>
        <v>0</v>
      </c>
      <c r="E52" s="172" t="s">
        <v>290</v>
      </c>
      <c r="F52" s="173">
        <f>IF(CSF!$B59&gt;0,CSF!$B59,CSF!$C59)</f>
        <v>0</v>
      </c>
      <c r="G52" s="174">
        <f t="shared" si="3"/>
        <v>0</v>
      </c>
      <c r="H52" s="442"/>
      <c r="I52" s="443"/>
      <c r="J52" s="443"/>
      <c r="K52" s="443"/>
      <c r="L52" s="444"/>
      <c r="M52" s="207" t="s">
        <v>212</v>
      </c>
    </row>
    <row r="53" spans="1:13" ht="12" thickBot="1" x14ac:dyDescent="0.25">
      <c r="A53" s="89" t="s">
        <v>70</v>
      </c>
      <c r="B53" s="239" t="s">
        <v>156</v>
      </c>
      <c r="C53" s="113" t="s">
        <v>288</v>
      </c>
      <c r="D53" s="124">
        <f>IF((VHP!D28+VHP!D29)&gt;0,VHP!D28+VHP!D29,(VHP!D28+VHP!D29)*-1)</f>
        <v>5829784.0800000001</v>
      </c>
      <c r="E53" s="115" t="s">
        <v>290</v>
      </c>
      <c r="F53" s="163">
        <f>IF(CSF!$B51&gt;0,CSF!$B51,CSF!$C51)</f>
        <v>5829784.0800000001</v>
      </c>
      <c r="G53" s="127">
        <f t="shared" si="3"/>
        <v>0</v>
      </c>
      <c r="H53" s="443"/>
      <c r="I53" s="443"/>
      <c r="J53" s="443"/>
      <c r="K53" s="443"/>
      <c r="L53" s="444"/>
      <c r="M53" s="205" t="s">
        <v>156</v>
      </c>
    </row>
    <row r="54" spans="1:13" ht="12" thickBot="1" x14ac:dyDescent="0.25">
      <c r="A54" s="93" t="s">
        <v>63</v>
      </c>
      <c r="B54" s="240" t="s">
        <v>156</v>
      </c>
      <c r="C54" s="134" t="s">
        <v>288</v>
      </c>
      <c r="D54" s="124">
        <f>IF(VHP!D28&gt;0,VHP!D28,VHP!D28*-1)</f>
        <v>14765202.74</v>
      </c>
      <c r="E54" s="135" t="s">
        <v>274</v>
      </c>
      <c r="F54" s="164">
        <f>IF(ESF!E36&gt;0,ESF!E36,ESF!E36*-1)</f>
        <v>14765202.74</v>
      </c>
      <c r="G54" s="133">
        <f t="shared" si="3"/>
        <v>0</v>
      </c>
      <c r="H54" s="442"/>
      <c r="I54" s="443"/>
      <c r="J54" s="443"/>
      <c r="K54" s="443"/>
      <c r="L54" s="444"/>
      <c r="M54" s="206" t="s">
        <v>156</v>
      </c>
    </row>
    <row r="55" spans="1:13" ht="12" thickBot="1" x14ac:dyDescent="0.25">
      <c r="A55" s="92"/>
      <c r="B55" s="238" t="s">
        <v>156</v>
      </c>
      <c r="C55" s="162" t="s">
        <v>288</v>
      </c>
      <c r="D55" s="148">
        <f>IF(VHP!D28&gt;0,VHP!D28,VHP!D28*-1)</f>
        <v>14765202.74</v>
      </c>
      <c r="E55" s="151" t="s">
        <v>284</v>
      </c>
      <c r="F55" s="169">
        <f>IF(ACT!B68&gt;0,ACT!B68,ACT!B68*-1)</f>
        <v>0</v>
      </c>
      <c r="G55" s="149">
        <f t="shared" si="3"/>
        <v>14765202.74</v>
      </c>
      <c r="H55" s="445"/>
      <c r="I55" s="446"/>
      <c r="J55" s="446"/>
      <c r="K55" s="446"/>
      <c r="L55" s="447"/>
      <c r="M55" s="204" t="s">
        <v>156</v>
      </c>
    </row>
    <row r="56" spans="1:13" x14ac:dyDescent="0.2">
      <c r="A56" s="93" t="s">
        <v>66</v>
      </c>
      <c r="B56" s="246" t="s">
        <v>156</v>
      </c>
      <c r="C56" s="442"/>
      <c r="D56" s="443"/>
      <c r="E56" s="443"/>
      <c r="F56" s="175"/>
      <c r="G56" s="176"/>
      <c r="H56" s="177" t="s">
        <v>288</v>
      </c>
      <c r="I56" s="178">
        <f>IF(VHP!D10&gt;0,VHP!D10,VHP!D10*-1)</f>
        <v>20594986.82</v>
      </c>
      <c r="J56" s="179" t="s">
        <v>274</v>
      </c>
      <c r="K56" s="178">
        <f>IF(ESF!F36&gt;0,ESF!F36,ESF!F36*-1)</f>
        <v>20594986.82</v>
      </c>
      <c r="L56" s="180">
        <f t="shared" ref="L56:L57" si="4">ROUND(I56-K56,2)</f>
        <v>0</v>
      </c>
      <c r="M56" s="206" t="s">
        <v>156</v>
      </c>
    </row>
    <row r="57" spans="1:13" ht="12" thickBot="1" x14ac:dyDescent="0.25">
      <c r="A57" s="92"/>
      <c r="B57" s="247" t="s">
        <v>156</v>
      </c>
      <c r="C57" s="442"/>
      <c r="D57" s="443"/>
      <c r="E57" s="443"/>
      <c r="F57" s="175"/>
      <c r="G57" s="176"/>
      <c r="H57" s="167" t="s">
        <v>288</v>
      </c>
      <c r="I57" s="143">
        <f>IF(VHP!D10&gt;0,VHP!D10,VHP!D10*-1)</f>
        <v>20594986.82</v>
      </c>
      <c r="J57" s="119" t="s">
        <v>284</v>
      </c>
      <c r="K57" s="181">
        <f>IF(ACT!C68&gt;0,ACT!C68,ACT!C68*-1)</f>
        <v>0</v>
      </c>
      <c r="L57" s="144">
        <f t="shared" si="4"/>
        <v>20594986.82</v>
      </c>
      <c r="M57" s="204" t="s">
        <v>156</v>
      </c>
    </row>
    <row r="58" spans="1:13" x14ac:dyDescent="0.2">
      <c r="A58" s="100" t="s">
        <v>68</v>
      </c>
      <c r="B58" s="248" t="s">
        <v>206</v>
      </c>
      <c r="C58" s="167" t="s">
        <v>288</v>
      </c>
      <c r="D58" s="120">
        <f>IF(VHP!D29&gt;0,VHP!D29,VHP!D29*-1)</f>
        <v>20594986.82</v>
      </c>
      <c r="E58" s="175"/>
      <c r="F58" s="175"/>
      <c r="G58" s="175"/>
      <c r="H58" s="451"/>
      <c r="I58" s="452"/>
      <c r="J58" s="119" t="s">
        <v>274</v>
      </c>
      <c r="K58" s="143">
        <f>IF(ESF!F36&gt;0,ESF!F36,ESF!F36*-1)</f>
        <v>20594986.82</v>
      </c>
      <c r="L58" s="144">
        <f>ROUND((D58-K58),2)</f>
        <v>0</v>
      </c>
      <c r="M58" s="208" t="s">
        <v>206</v>
      </c>
    </row>
    <row r="59" spans="1:13" ht="12" thickBot="1" x14ac:dyDescent="0.25">
      <c r="A59" s="92"/>
      <c r="B59" s="249" t="s">
        <v>206</v>
      </c>
      <c r="C59" s="170" t="s">
        <v>288</v>
      </c>
      <c r="D59" s="171">
        <f>IF(VHP!D29&gt;0,VHP!D29,VHP!D29*-1)</f>
        <v>20594986.82</v>
      </c>
      <c r="E59" s="175"/>
      <c r="F59" s="175"/>
      <c r="G59" s="175"/>
      <c r="H59" s="445"/>
      <c r="I59" s="453"/>
      <c r="J59" s="172" t="s">
        <v>285</v>
      </c>
      <c r="K59" s="181">
        <f>IF(ACT!C68&gt;0,ACT!C68,ACT!C68*-1)</f>
        <v>0</v>
      </c>
      <c r="L59" s="182">
        <f>ROUND((D59-K59),2)</f>
        <v>20594986.82</v>
      </c>
      <c r="M59" s="203" t="s">
        <v>206</v>
      </c>
    </row>
    <row r="60" spans="1:13" ht="12" thickBot="1" x14ac:dyDescent="0.25">
      <c r="A60" s="95" t="s">
        <v>72</v>
      </c>
      <c r="B60" s="241" t="s">
        <v>162</v>
      </c>
      <c r="C60" s="113" t="s">
        <v>290</v>
      </c>
      <c r="D60" s="163">
        <f>IF(CSF!$B5&gt;0,CSF!$B5,CSF!$C5)</f>
        <v>7397310.5599999996</v>
      </c>
      <c r="E60" s="115" t="s">
        <v>276</v>
      </c>
      <c r="F60" s="163">
        <f>IF(EFE!B61&gt;0,EFE!B61,EFE!B61*-1)</f>
        <v>7397310.5599999996</v>
      </c>
      <c r="G60" s="127">
        <f>ROUND(D60-F60,2)</f>
        <v>0</v>
      </c>
      <c r="H60" s="439"/>
      <c r="I60" s="440"/>
      <c r="J60" s="440"/>
      <c r="K60" s="440"/>
      <c r="L60" s="441"/>
      <c r="M60" s="209" t="s">
        <v>162</v>
      </c>
    </row>
    <row r="61" spans="1:13" x14ac:dyDescent="0.2">
      <c r="A61" s="93" t="s">
        <v>75</v>
      </c>
      <c r="B61" s="242" t="s">
        <v>162</v>
      </c>
      <c r="C61" s="134" t="s">
        <v>290</v>
      </c>
      <c r="D61" s="164">
        <f>IF(CSF!$B5&gt;0,CSF!$B5,CSF!$C5)</f>
        <v>7397310.5599999996</v>
      </c>
      <c r="E61" s="135" t="s">
        <v>275</v>
      </c>
      <c r="F61" s="164">
        <f>IF(EAA!F5&gt;0,EAA!F5,EAA!F5*-1)</f>
        <v>7397310.5599999987</v>
      </c>
      <c r="G61" s="133">
        <f>ROUND(D61-F61,2)</f>
        <v>0</v>
      </c>
      <c r="H61" s="442"/>
      <c r="I61" s="443"/>
      <c r="J61" s="443"/>
      <c r="K61" s="443"/>
      <c r="L61" s="444"/>
      <c r="M61" s="210" t="s">
        <v>162</v>
      </c>
    </row>
    <row r="62" spans="1:13" x14ac:dyDescent="0.2">
      <c r="A62" s="96"/>
      <c r="B62" s="222" t="s">
        <v>164</v>
      </c>
      <c r="C62" s="167" t="s">
        <v>290</v>
      </c>
      <c r="D62" s="168">
        <f>IF(CSF!$B6&gt;0,CSF!$B6,CSF!$C6)</f>
        <v>457445.64</v>
      </c>
      <c r="E62" s="119" t="s">
        <v>275</v>
      </c>
      <c r="F62" s="168">
        <f>IF(EAA!F6&gt;0,EAA!F6,EAA!F6*-1)</f>
        <v>457445.63999999966</v>
      </c>
      <c r="G62" s="141">
        <f>ROUND(D62-F62,2)</f>
        <v>0</v>
      </c>
      <c r="H62" s="442"/>
      <c r="I62" s="443"/>
      <c r="J62" s="443"/>
      <c r="K62" s="443"/>
      <c r="L62" s="444"/>
      <c r="M62" s="211" t="s">
        <v>164</v>
      </c>
    </row>
    <row r="63" spans="1:13" x14ac:dyDescent="0.2">
      <c r="A63" s="96"/>
      <c r="B63" s="222" t="s">
        <v>166</v>
      </c>
      <c r="C63" s="167" t="s">
        <v>290</v>
      </c>
      <c r="D63" s="168">
        <f>IF(CSF!$B7&gt;0,CSF!$B7,CSF!$C7)</f>
        <v>1115635.1000000001</v>
      </c>
      <c r="E63" s="119" t="s">
        <v>275</v>
      </c>
      <c r="F63" s="168">
        <f>IF(EAA!F7&gt;0,EAA!F7,EAA!F7*-1)</f>
        <v>1115635.1000000001</v>
      </c>
      <c r="G63" s="141">
        <f>ROUND(D63-F63,2)</f>
        <v>0</v>
      </c>
      <c r="H63" s="442"/>
      <c r="I63" s="443"/>
      <c r="J63" s="443"/>
      <c r="K63" s="443"/>
      <c r="L63" s="444"/>
      <c r="M63" s="211" t="s">
        <v>166</v>
      </c>
    </row>
    <row r="64" spans="1:13" x14ac:dyDescent="0.2">
      <c r="A64" s="96"/>
      <c r="B64" s="222" t="s">
        <v>168</v>
      </c>
      <c r="C64" s="167" t="s">
        <v>290</v>
      </c>
      <c r="D64" s="168">
        <f>IF(CSF!$B8&gt;0,CSF!$B8,CSF!$C8)</f>
        <v>0</v>
      </c>
      <c r="E64" s="119" t="s">
        <v>275</v>
      </c>
      <c r="F64" s="168">
        <f>IF(EAA!F8&gt;0,EAA!F8,EAA!F8*-1)</f>
        <v>0</v>
      </c>
      <c r="G64" s="141">
        <f t="shared" ref="G64:G76" si="5">ROUND(D64-F64,2)</f>
        <v>0</v>
      </c>
      <c r="H64" s="442"/>
      <c r="I64" s="443"/>
      <c r="J64" s="443"/>
      <c r="K64" s="443"/>
      <c r="L64" s="444"/>
      <c r="M64" s="211" t="s">
        <v>168</v>
      </c>
    </row>
    <row r="65" spans="1:13" x14ac:dyDescent="0.2">
      <c r="A65" s="96"/>
      <c r="B65" s="222" t="s">
        <v>170</v>
      </c>
      <c r="C65" s="167" t="s">
        <v>290</v>
      </c>
      <c r="D65" s="168">
        <f>IF(CSF!$B9&gt;0,CSF!$B9,CSF!$C9)</f>
        <v>0</v>
      </c>
      <c r="E65" s="119" t="s">
        <v>275</v>
      </c>
      <c r="F65" s="168">
        <f>IF(EAA!F9&gt;0,EAA!F9,EAA!F9*-1)</f>
        <v>0</v>
      </c>
      <c r="G65" s="141">
        <f t="shared" si="5"/>
        <v>0</v>
      </c>
      <c r="H65" s="442"/>
      <c r="I65" s="443"/>
      <c r="J65" s="443"/>
      <c r="K65" s="443"/>
      <c r="L65" s="444"/>
      <c r="M65" s="211" t="s">
        <v>170</v>
      </c>
    </row>
    <row r="66" spans="1:13" ht="22.5" x14ac:dyDescent="0.2">
      <c r="A66" s="96"/>
      <c r="B66" s="222" t="s">
        <v>172</v>
      </c>
      <c r="C66" s="167" t="s">
        <v>290</v>
      </c>
      <c r="D66" s="168">
        <f>IF(CSF!$B10&gt;0,CSF!$B10,CSF!$C10)</f>
        <v>0</v>
      </c>
      <c r="E66" s="119" t="s">
        <v>275</v>
      </c>
      <c r="F66" s="168">
        <f>IF(EAA!F10&gt;0,EAA!F10,EAA!F10*-1)</f>
        <v>0</v>
      </c>
      <c r="G66" s="141">
        <f t="shared" si="5"/>
        <v>0</v>
      </c>
      <c r="H66" s="442"/>
      <c r="I66" s="443"/>
      <c r="J66" s="443"/>
      <c r="K66" s="443"/>
      <c r="L66" s="444"/>
      <c r="M66" s="211" t="s">
        <v>172</v>
      </c>
    </row>
    <row r="67" spans="1:13" x14ac:dyDescent="0.2">
      <c r="A67" s="96"/>
      <c r="B67" s="222" t="s">
        <v>174</v>
      </c>
      <c r="C67" s="167" t="s">
        <v>290</v>
      </c>
      <c r="D67" s="168">
        <f>IF(CSF!$B11&gt;0,CSF!$B11,CSF!$C11)</f>
        <v>0</v>
      </c>
      <c r="E67" s="119" t="s">
        <v>275</v>
      </c>
      <c r="F67" s="168">
        <f>IF(EAA!F11&gt;0,EAA!F11,EAA!F11*-1)</f>
        <v>0</v>
      </c>
      <c r="G67" s="141">
        <f t="shared" si="5"/>
        <v>0</v>
      </c>
      <c r="H67" s="442"/>
      <c r="I67" s="443"/>
      <c r="J67" s="443"/>
      <c r="K67" s="443"/>
      <c r="L67" s="444"/>
      <c r="M67" s="211" t="s">
        <v>174</v>
      </c>
    </row>
    <row r="68" spans="1:13" x14ac:dyDescent="0.2">
      <c r="A68" s="96"/>
      <c r="B68" s="222" t="s">
        <v>180</v>
      </c>
      <c r="C68" s="167" t="s">
        <v>290</v>
      </c>
      <c r="D68" s="168">
        <f>IF(CSF!$B14&gt;0,CSF!$B14,CSF!$C14)</f>
        <v>0</v>
      </c>
      <c r="E68" s="119" t="s">
        <v>275</v>
      </c>
      <c r="F68" s="168">
        <f>IF(EAA!F13&gt;0,EAA!F13,EAA!F13*-1)</f>
        <v>0</v>
      </c>
      <c r="G68" s="141">
        <f t="shared" si="5"/>
        <v>0</v>
      </c>
      <c r="H68" s="442"/>
      <c r="I68" s="443"/>
      <c r="J68" s="443"/>
      <c r="K68" s="443"/>
      <c r="L68" s="444"/>
      <c r="M68" s="211" t="s">
        <v>180</v>
      </c>
    </row>
    <row r="69" spans="1:13" ht="22.5" x14ac:dyDescent="0.2">
      <c r="A69" s="96"/>
      <c r="B69" s="222" t="s">
        <v>182</v>
      </c>
      <c r="C69" s="167" t="s">
        <v>290</v>
      </c>
      <c r="D69" s="168">
        <f>IF(CSF!$B15&gt;0,CSF!$B15,CSF!$C15)</f>
        <v>0</v>
      </c>
      <c r="E69" s="119" t="s">
        <v>275</v>
      </c>
      <c r="F69" s="168">
        <f>IF(EAA!F14&gt;0,EAA!F14,EAA!F14*-1)</f>
        <v>0</v>
      </c>
      <c r="G69" s="141">
        <f t="shared" si="5"/>
        <v>0</v>
      </c>
      <c r="H69" s="442"/>
      <c r="I69" s="443"/>
      <c r="J69" s="443"/>
      <c r="K69" s="443"/>
      <c r="L69" s="444"/>
      <c r="M69" s="211" t="s">
        <v>182</v>
      </c>
    </row>
    <row r="70" spans="1:13" ht="22.5" x14ac:dyDescent="0.2">
      <c r="A70" s="96"/>
      <c r="B70" s="222" t="s">
        <v>184</v>
      </c>
      <c r="C70" s="167" t="s">
        <v>290</v>
      </c>
      <c r="D70" s="168">
        <f>IF(CSF!$B16&gt;0,CSF!$B16,CSF!$C16)</f>
        <v>6003297.04</v>
      </c>
      <c r="E70" s="119" t="s">
        <v>275</v>
      </c>
      <c r="F70" s="168">
        <f>IF(EAA!F15&gt;0,EAA!F15,EAA!F15*-1)</f>
        <v>6003297.0400000215</v>
      </c>
      <c r="G70" s="141">
        <f t="shared" si="5"/>
        <v>0</v>
      </c>
      <c r="H70" s="442"/>
      <c r="I70" s="443"/>
      <c r="J70" s="443"/>
      <c r="K70" s="443"/>
      <c r="L70" s="444"/>
      <c r="M70" s="211" t="s">
        <v>184</v>
      </c>
    </row>
    <row r="71" spans="1:13" x14ac:dyDescent="0.2">
      <c r="A71" s="96"/>
      <c r="B71" s="222" t="s">
        <v>186</v>
      </c>
      <c r="C71" s="167" t="s">
        <v>290</v>
      </c>
      <c r="D71" s="168">
        <f>IF(CSF!$B17&gt;0,CSF!$B17,CSF!$C17)</f>
        <v>1554799.99</v>
      </c>
      <c r="E71" s="119" t="s">
        <v>275</v>
      </c>
      <c r="F71" s="168">
        <f>IF(EAA!F16&gt;0,EAA!F16,EAA!F16*-1)</f>
        <v>1554799.9900000021</v>
      </c>
      <c r="G71" s="141">
        <f t="shared" si="5"/>
        <v>0</v>
      </c>
      <c r="H71" s="442"/>
      <c r="I71" s="443"/>
      <c r="J71" s="443"/>
      <c r="K71" s="443"/>
      <c r="L71" s="444"/>
      <c r="M71" s="211" t="s">
        <v>186</v>
      </c>
    </row>
    <row r="72" spans="1:13" x14ac:dyDescent="0.2">
      <c r="A72" s="96"/>
      <c r="B72" s="222" t="s">
        <v>188</v>
      </c>
      <c r="C72" s="167" t="s">
        <v>290</v>
      </c>
      <c r="D72" s="168">
        <f>IF(CSF!$B18&gt;0,CSF!$B18,CSF!$C18)</f>
        <v>0</v>
      </c>
      <c r="E72" s="119" t="s">
        <v>275</v>
      </c>
      <c r="F72" s="168">
        <f>IF(EAA!F17&gt;0,EAA!F17,EAA!F17*-1)</f>
        <v>0</v>
      </c>
      <c r="G72" s="141">
        <f t="shared" si="5"/>
        <v>0</v>
      </c>
      <c r="H72" s="442"/>
      <c r="I72" s="443"/>
      <c r="J72" s="443"/>
      <c r="K72" s="443"/>
      <c r="L72" s="444"/>
      <c r="M72" s="211" t="s">
        <v>188</v>
      </c>
    </row>
    <row r="73" spans="1:13" ht="22.5" x14ac:dyDescent="0.2">
      <c r="A73" s="96"/>
      <c r="B73" s="222" t="s">
        <v>190</v>
      </c>
      <c r="C73" s="167" t="s">
        <v>290</v>
      </c>
      <c r="D73" s="168">
        <f>IF(CSF!$B19&gt;0,CSF!$B19,CSF!$C19)</f>
        <v>0</v>
      </c>
      <c r="E73" s="119" t="s">
        <v>275</v>
      </c>
      <c r="F73" s="168">
        <f>IF(EAA!F18&gt;0,EAA!F18,EAA!F18*-1)</f>
        <v>0</v>
      </c>
      <c r="G73" s="141">
        <f t="shared" si="5"/>
        <v>0</v>
      </c>
      <c r="H73" s="442"/>
      <c r="I73" s="443"/>
      <c r="J73" s="443"/>
      <c r="K73" s="443"/>
      <c r="L73" s="444"/>
      <c r="M73" s="211" t="s">
        <v>190</v>
      </c>
    </row>
    <row r="74" spans="1:13" x14ac:dyDescent="0.2">
      <c r="A74" s="96"/>
      <c r="B74" s="222" t="s">
        <v>192</v>
      </c>
      <c r="C74" s="167" t="s">
        <v>290</v>
      </c>
      <c r="D74" s="168">
        <f>IF(CSF!$B20&gt;0,CSF!$B20,CSF!$C20)</f>
        <v>0</v>
      </c>
      <c r="E74" s="119" t="s">
        <v>275</v>
      </c>
      <c r="F74" s="168">
        <f>IF(EAA!F19&gt;0,EAA!F19,EAA!F19*-1)</f>
        <v>0</v>
      </c>
      <c r="G74" s="141">
        <f t="shared" si="5"/>
        <v>0</v>
      </c>
      <c r="H74" s="442"/>
      <c r="I74" s="443"/>
      <c r="J74" s="443"/>
      <c r="K74" s="443"/>
      <c r="L74" s="444"/>
      <c r="M74" s="211" t="s">
        <v>192</v>
      </c>
    </row>
    <row r="75" spans="1:13" ht="22.5" x14ac:dyDescent="0.2">
      <c r="A75" s="96"/>
      <c r="B75" s="222" t="s">
        <v>194</v>
      </c>
      <c r="C75" s="167" t="s">
        <v>290</v>
      </c>
      <c r="D75" s="168">
        <f>IF(CSF!$B21&gt;0,CSF!$B21,CSF!$C21)</f>
        <v>0</v>
      </c>
      <c r="E75" s="119" t="s">
        <v>275</v>
      </c>
      <c r="F75" s="168">
        <f>IF(EAA!F20&gt;0,EAA!F20,EAA!F20*-1)</f>
        <v>0</v>
      </c>
      <c r="G75" s="141">
        <f t="shared" si="5"/>
        <v>0</v>
      </c>
      <c r="H75" s="442"/>
      <c r="I75" s="443"/>
      <c r="J75" s="443"/>
      <c r="K75" s="443"/>
      <c r="L75" s="444"/>
      <c r="M75" s="211" t="s">
        <v>194</v>
      </c>
    </row>
    <row r="76" spans="1:13" ht="12" thickBot="1" x14ac:dyDescent="0.25">
      <c r="A76" s="94"/>
      <c r="B76" s="243" t="s">
        <v>195</v>
      </c>
      <c r="C76" s="162" t="s">
        <v>290</v>
      </c>
      <c r="D76" s="169">
        <f>IF(CSF!$B22&gt;0,CSF!$B22,CSF!$C22)</f>
        <v>0</v>
      </c>
      <c r="E76" s="151" t="s">
        <v>275</v>
      </c>
      <c r="F76" s="169">
        <f>IF(EAA!F21&gt;0,EAA!F21,EAA!F21*-1)</f>
        <v>0</v>
      </c>
      <c r="G76" s="149">
        <f t="shared" si="5"/>
        <v>0</v>
      </c>
      <c r="H76" s="442"/>
      <c r="I76" s="443"/>
      <c r="J76" s="443"/>
      <c r="K76" s="443"/>
      <c r="L76" s="444"/>
      <c r="M76" s="212" t="s">
        <v>195</v>
      </c>
    </row>
    <row r="77" spans="1:13" x14ac:dyDescent="0.2">
      <c r="A77" s="93" t="s">
        <v>78</v>
      </c>
      <c r="B77" s="227" t="s">
        <v>207</v>
      </c>
      <c r="C77" s="134" t="s">
        <v>290</v>
      </c>
      <c r="D77" s="164">
        <f>IF(CSF!$B53&gt;0,CSF!$B53,CSF!$C53)</f>
        <v>0</v>
      </c>
      <c r="E77" s="135" t="s">
        <v>288</v>
      </c>
      <c r="F77" s="186">
        <f>IF(VHP!D30&gt;0,VHP!D30,VHP!D30*-1)</f>
        <v>0</v>
      </c>
      <c r="G77" s="133">
        <f t="shared" ref="G77:G82" si="6">ROUND(D77-F77,2)</f>
        <v>0</v>
      </c>
      <c r="H77" s="442"/>
      <c r="I77" s="443"/>
      <c r="J77" s="443"/>
      <c r="K77" s="443"/>
      <c r="L77" s="444"/>
      <c r="M77" s="202" t="s">
        <v>207</v>
      </c>
    </row>
    <row r="78" spans="1:13" x14ac:dyDescent="0.2">
      <c r="A78" s="96"/>
      <c r="B78" s="220" t="s">
        <v>208</v>
      </c>
      <c r="C78" s="167" t="s">
        <v>290</v>
      </c>
      <c r="D78" s="168">
        <f>IF(CSF!$B54&gt;0,CSF!$B54,CSF!$C54)</f>
        <v>0</v>
      </c>
      <c r="E78" s="119" t="s">
        <v>288</v>
      </c>
      <c r="F78" s="186">
        <f>IF(VHP!D31&gt;0,VHP!D31,VHP!D31*-1)</f>
        <v>0</v>
      </c>
      <c r="G78" s="141">
        <f t="shared" si="6"/>
        <v>0</v>
      </c>
      <c r="H78" s="442"/>
      <c r="I78" s="443"/>
      <c r="J78" s="443"/>
      <c r="K78" s="443"/>
      <c r="L78" s="444"/>
      <c r="M78" s="190" t="s">
        <v>208</v>
      </c>
    </row>
    <row r="79" spans="1:13" ht="23.25" thickBot="1" x14ac:dyDescent="0.25">
      <c r="A79" s="94"/>
      <c r="B79" s="237" t="s">
        <v>209</v>
      </c>
      <c r="C79" s="162" t="s">
        <v>290</v>
      </c>
      <c r="D79" s="169">
        <f>IF(CSF!$B55&gt;0,CSF!$B55,CSF!$C55)</f>
        <v>0</v>
      </c>
      <c r="E79" s="151" t="s">
        <v>288</v>
      </c>
      <c r="F79" s="186">
        <f>IF(VHP!D32&gt;0,VHP!D32,VHP!D32*-1)</f>
        <v>0</v>
      </c>
      <c r="G79" s="149">
        <f t="shared" si="6"/>
        <v>0</v>
      </c>
      <c r="H79" s="442"/>
      <c r="I79" s="443"/>
      <c r="J79" s="443"/>
      <c r="K79" s="443"/>
      <c r="L79" s="444"/>
      <c r="M79" s="203" t="s">
        <v>209</v>
      </c>
    </row>
    <row r="80" spans="1:13" ht="12" thickBot="1" x14ac:dyDescent="0.25">
      <c r="A80" s="95" t="s">
        <v>81</v>
      </c>
      <c r="B80" s="226" t="s">
        <v>156</v>
      </c>
      <c r="C80" s="113" t="s">
        <v>290</v>
      </c>
      <c r="D80" s="163">
        <f>IF(CSF!$B51&gt;0,CSF!$B51,CSF!$C51)</f>
        <v>5829784.0800000001</v>
      </c>
      <c r="E80" s="115" t="s">
        <v>288</v>
      </c>
      <c r="F80" s="163">
        <f>IF((VHP!D28+VHP!D29)&gt;0,VHP!D28+VHP!D29,(VHP!D28+VHP!D29)*-1)</f>
        <v>5829784.0800000001</v>
      </c>
      <c r="G80" s="127">
        <f t="shared" si="6"/>
        <v>0</v>
      </c>
      <c r="H80" s="442"/>
      <c r="I80" s="443"/>
      <c r="J80" s="443"/>
      <c r="K80" s="443"/>
      <c r="L80" s="444"/>
      <c r="M80" s="191" t="s">
        <v>156</v>
      </c>
    </row>
    <row r="81" spans="1:13" ht="23.25" thickBot="1" x14ac:dyDescent="0.25">
      <c r="A81" s="95" t="s">
        <v>83</v>
      </c>
      <c r="B81" s="226" t="s">
        <v>245</v>
      </c>
      <c r="C81" s="113" t="s">
        <v>276</v>
      </c>
      <c r="D81" s="124">
        <f>IF(EFE!B61&gt;0,EFE!B61,EFE!B61*-1)</f>
        <v>7397310.5599999996</v>
      </c>
      <c r="E81" s="115" t="s">
        <v>290</v>
      </c>
      <c r="F81" s="163">
        <f>IF(CSF!$B5&gt;0,CSF!$B5,CSF!$C5)</f>
        <v>7397310.5599999996</v>
      </c>
      <c r="G81" s="127">
        <f t="shared" si="6"/>
        <v>0</v>
      </c>
      <c r="H81" s="445"/>
      <c r="I81" s="446"/>
      <c r="J81" s="446"/>
      <c r="K81" s="446"/>
      <c r="L81" s="447"/>
      <c r="M81" s="191" t="s">
        <v>245</v>
      </c>
    </row>
    <row r="82" spans="1:13" ht="23.25" thickBot="1" x14ac:dyDescent="0.25">
      <c r="A82" s="95" t="s">
        <v>86</v>
      </c>
      <c r="B82" s="226" t="s">
        <v>247</v>
      </c>
      <c r="C82" s="113" t="s">
        <v>276</v>
      </c>
      <c r="D82" s="124">
        <f>IF(EFE!B65&gt;0,EFE!B65,EFE!B65*-1)</f>
        <v>22020315.149999999</v>
      </c>
      <c r="E82" s="115" t="s">
        <v>274</v>
      </c>
      <c r="F82" s="163">
        <f>IF(ESF!B5&gt;0,ESF!B5,ESF!B5*-1)</f>
        <v>22020315.149999999</v>
      </c>
      <c r="G82" s="127">
        <f t="shared" si="6"/>
        <v>0</v>
      </c>
      <c r="H82" s="113" t="s">
        <v>276</v>
      </c>
      <c r="I82" s="114">
        <f>IF(EFE!C65&gt;0,EFE!C65,EFE!C65*-1)</f>
        <v>14623004.59</v>
      </c>
      <c r="J82" s="115" t="s">
        <v>274</v>
      </c>
      <c r="K82" s="114">
        <f>IF(ESF!C5&gt;0,ESF!C5,ESF!C5*-1)</f>
        <v>14623004.59</v>
      </c>
      <c r="L82" s="116">
        <f t="shared" ref="L82:L99" si="7">ROUND(I82-K82,2)</f>
        <v>0</v>
      </c>
      <c r="M82" s="191" t="s">
        <v>247</v>
      </c>
    </row>
    <row r="83" spans="1:13" ht="23.25" thickBot="1" x14ac:dyDescent="0.25">
      <c r="A83" s="95" t="s">
        <v>89</v>
      </c>
      <c r="B83" s="226" t="s">
        <v>246</v>
      </c>
      <c r="C83" s="183" t="s">
        <v>276</v>
      </c>
      <c r="D83" s="124">
        <f>IF(EFE!B63&gt;0,EFE!B63,EFE!B63*-1)</f>
        <v>14623004.59</v>
      </c>
      <c r="E83" s="454"/>
      <c r="F83" s="449"/>
      <c r="G83" s="449"/>
      <c r="H83" s="449"/>
      <c r="I83" s="455"/>
      <c r="J83" s="115" t="s">
        <v>274</v>
      </c>
      <c r="K83" s="184">
        <f>IF(ESF!C5&gt;0,ESF!C5,ESF!C5*-1)</f>
        <v>14623004.59</v>
      </c>
      <c r="L83" s="116">
        <f>ROUND(D83-K83,2)</f>
        <v>0</v>
      </c>
      <c r="M83" s="191" t="s">
        <v>246</v>
      </c>
    </row>
    <row r="84" spans="1:13" x14ac:dyDescent="0.2">
      <c r="A84" s="93" t="s">
        <v>91</v>
      </c>
      <c r="B84" s="244" t="s">
        <v>162</v>
      </c>
      <c r="C84" s="134" t="s">
        <v>275</v>
      </c>
      <c r="D84" s="253">
        <f>IF(EAA!E5&gt;0,EAA!E5,EAA!E5*-1)</f>
        <v>22020315.149999999</v>
      </c>
      <c r="E84" s="135" t="s">
        <v>274</v>
      </c>
      <c r="F84" s="255">
        <f>IF(ESF!B5&gt;0,ESF!B5,ESF!B5*-1)</f>
        <v>22020315.149999999</v>
      </c>
      <c r="G84" s="133">
        <f t="shared" ref="G84:G99" si="8">ROUND(D84-F84,2)</f>
        <v>0</v>
      </c>
      <c r="H84" s="134" t="s">
        <v>275</v>
      </c>
      <c r="I84" s="108">
        <f>IF(EAA!B5&gt;0,EAA!B5,EAA!B5*-1)</f>
        <v>14623004.59</v>
      </c>
      <c r="J84" s="135" t="s">
        <v>274</v>
      </c>
      <c r="K84" s="136">
        <f>IF(ESF!C5&gt;0,ESF!C5,ESF!C5*-1)</f>
        <v>14623004.59</v>
      </c>
      <c r="L84" s="137">
        <f t="shared" si="7"/>
        <v>0</v>
      </c>
      <c r="M84" s="213" t="s">
        <v>162</v>
      </c>
    </row>
    <row r="85" spans="1:13" x14ac:dyDescent="0.2">
      <c r="A85" s="96"/>
      <c r="B85" s="223" t="s">
        <v>164</v>
      </c>
      <c r="C85" s="167" t="s">
        <v>275</v>
      </c>
      <c r="D85" s="120">
        <f>IF(EAA!E6&gt;0,EAA!E6,EAA!E6*-1)</f>
        <v>3545336.8899999997</v>
      </c>
      <c r="E85" s="119" t="s">
        <v>274</v>
      </c>
      <c r="F85" s="168">
        <f>IF(ESF!B6&gt;0,ESF!B6,ESF!B6*-1)</f>
        <v>3545336.89</v>
      </c>
      <c r="G85" s="141">
        <f t="shared" si="8"/>
        <v>0</v>
      </c>
      <c r="H85" s="167" t="s">
        <v>275</v>
      </c>
      <c r="I85" s="143">
        <f>IF(EAA!B6&gt;0,EAA!B6,EAA!B6*-1)</f>
        <v>3087891.25</v>
      </c>
      <c r="J85" s="119" t="s">
        <v>274</v>
      </c>
      <c r="K85" s="143">
        <f>IF(ESF!C6&gt;0,ESF!C6,ESF!C6*-1)</f>
        <v>3087891.25</v>
      </c>
      <c r="L85" s="144">
        <f t="shared" si="7"/>
        <v>0</v>
      </c>
      <c r="M85" s="214" t="s">
        <v>164</v>
      </c>
    </row>
    <row r="86" spans="1:13" x14ac:dyDescent="0.2">
      <c r="A86" s="96"/>
      <c r="B86" s="223" t="s">
        <v>166</v>
      </c>
      <c r="C86" s="167" t="s">
        <v>275</v>
      </c>
      <c r="D86" s="120">
        <f>IF(EAA!E7&gt;0,EAA!E7,EAA!E7*-1)</f>
        <v>636644.48</v>
      </c>
      <c r="E86" s="119" t="s">
        <v>274</v>
      </c>
      <c r="F86" s="168">
        <f>IF(ESF!B7&gt;0,ESF!B7,ESF!B7*-1)</f>
        <v>636644.48</v>
      </c>
      <c r="G86" s="141">
        <f t="shared" si="8"/>
        <v>0</v>
      </c>
      <c r="H86" s="167" t="s">
        <v>275</v>
      </c>
      <c r="I86" s="143">
        <f>IF(EAA!B7&gt;0,EAA!B7,EAA!B7*-1)</f>
        <v>1752279.58</v>
      </c>
      <c r="J86" s="119" t="s">
        <v>274</v>
      </c>
      <c r="K86" s="143">
        <f>IF(ESF!C7&gt;0,ESF!C7,ESF!C7*-1)</f>
        <v>1752279.58</v>
      </c>
      <c r="L86" s="144">
        <f t="shared" si="7"/>
        <v>0</v>
      </c>
      <c r="M86" s="214" t="s">
        <v>166</v>
      </c>
    </row>
    <row r="87" spans="1:13" x14ac:dyDescent="0.2">
      <c r="A87" s="96"/>
      <c r="B87" s="223" t="s">
        <v>168</v>
      </c>
      <c r="C87" s="167" t="s">
        <v>275</v>
      </c>
      <c r="D87" s="120">
        <f>IF(EAA!E8&gt;0,EAA!E8,EAA!E8*-1)</f>
        <v>0</v>
      </c>
      <c r="E87" s="119" t="s">
        <v>274</v>
      </c>
      <c r="F87" s="168">
        <f>IF(ESF!B8&gt;0,ESF!B8,ESF!B8*-1)</f>
        <v>0</v>
      </c>
      <c r="G87" s="141">
        <f t="shared" si="8"/>
        <v>0</v>
      </c>
      <c r="H87" s="167" t="s">
        <v>275</v>
      </c>
      <c r="I87" s="143">
        <f>IF(EAA!B8&gt;0,EAA!B8,EAA!B8*-1)</f>
        <v>0</v>
      </c>
      <c r="J87" s="119" t="s">
        <v>274</v>
      </c>
      <c r="K87" s="143">
        <f>IF(ESF!C8&gt;0,ESF!C8,ESF!C8*-1)</f>
        <v>0</v>
      </c>
      <c r="L87" s="144">
        <f t="shared" si="7"/>
        <v>0</v>
      </c>
      <c r="M87" s="214" t="s">
        <v>168</v>
      </c>
    </row>
    <row r="88" spans="1:13" x14ac:dyDescent="0.2">
      <c r="A88" s="96"/>
      <c r="B88" s="223" t="s">
        <v>170</v>
      </c>
      <c r="C88" s="167" t="s">
        <v>275</v>
      </c>
      <c r="D88" s="120">
        <f>IF(EAA!E9&gt;0,EAA!E9,EAA!E9*-1)</f>
        <v>0</v>
      </c>
      <c r="E88" s="119" t="s">
        <v>274</v>
      </c>
      <c r="F88" s="168">
        <f>IF(ESF!B9&gt;0,ESF!B9,ESF!B9*-1)</f>
        <v>0</v>
      </c>
      <c r="G88" s="141">
        <f t="shared" si="8"/>
        <v>0</v>
      </c>
      <c r="H88" s="167" t="s">
        <v>275</v>
      </c>
      <c r="I88" s="143">
        <f>IF(EAA!B9&gt;0,EAA!B9,EAA!B9*-1)</f>
        <v>0</v>
      </c>
      <c r="J88" s="119" t="s">
        <v>274</v>
      </c>
      <c r="K88" s="143">
        <f>IF(ESF!C9&gt;0,ESF!C9,ESF!C9*-1)</f>
        <v>0</v>
      </c>
      <c r="L88" s="144">
        <f t="shared" si="7"/>
        <v>0</v>
      </c>
      <c r="M88" s="214" t="s">
        <v>170</v>
      </c>
    </row>
    <row r="89" spans="1:13" ht="22.5" x14ac:dyDescent="0.2">
      <c r="A89" s="96"/>
      <c r="B89" s="223" t="s">
        <v>172</v>
      </c>
      <c r="C89" s="167" t="s">
        <v>275</v>
      </c>
      <c r="D89" s="120">
        <f>IF(EAA!E10&gt;0,EAA!E10,EAA!E10*-1)</f>
        <v>0</v>
      </c>
      <c r="E89" s="119" t="s">
        <v>274</v>
      </c>
      <c r="F89" s="168">
        <f>IF(ESF!B10&gt;0,ESF!B10,ESF!B10*-1)</f>
        <v>0</v>
      </c>
      <c r="G89" s="141">
        <f t="shared" si="8"/>
        <v>0</v>
      </c>
      <c r="H89" s="167" t="s">
        <v>275</v>
      </c>
      <c r="I89" s="143">
        <f>IF(EAA!B10&gt;0,EAA!B10,EAA!B10*-1)</f>
        <v>0</v>
      </c>
      <c r="J89" s="119" t="s">
        <v>274</v>
      </c>
      <c r="K89" s="143">
        <f>IF(ESF!C10&gt;0,ESF!C10,ESF!C10*-1)</f>
        <v>0</v>
      </c>
      <c r="L89" s="144">
        <f t="shared" si="7"/>
        <v>0</v>
      </c>
      <c r="M89" s="214" t="s">
        <v>172</v>
      </c>
    </row>
    <row r="90" spans="1:13" x14ac:dyDescent="0.2">
      <c r="A90" s="96"/>
      <c r="B90" s="223" t="s">
        <v>174</v>
      </c>
      <c r="C90" s="167" t="s">
        <v>275</v>
      </c>
      <c r="D90" s="120">
        <f>IF(EAA!E11&gt;0,EAA!E11,EAA!E11*-1)</f>
        <v>0</v>
      </c>
      <c r="E90" s="119" t="s">
        <v>274</v>
      </c>
      <c r="F90" s="168">
        <f>IF(ESF!B11&gt;0,ESF!B11,ESF!B11*-1)</f>
        <v>0</v>
      </c>
      <c r="G90" s="141">
        <f t="shared" si="8"/>
        <v>0</v>
      </c>
      <c r="H90" s="167" t="s">
        <v>275</v>
      </c>
      <c r="I90" s="143">
        <f>IF(EAA!B11&gt;0,EAA!B11,EAA!B11*-1)</f>
        <v>0</v>
      </c>
      <c r="J90" s="119" t="s">
        <v>274</v>
      </c>
      <c r="K90" s="143">
        <f>IF(ESF!C11&gt;0,ESF!C11,ESF!C11*-1)</f>
        <v>0</v>
      </c>
      <c r="L90" s="144">
        <f t="shared" si="7"/>
        <v>0</v>
      </c>
      <c r="M90" s="214" t="s">
        <v>174</v>
      </c>
    </row>
    <row r="91" spans="1:13" x14ac:dyDescent="0.2">
      <c r="A91" s="96"/>
      <c r="B91" s="223" t="s">
        <v>180</v>
      </c>
      <c r="C91" s="167" t="s">
        <v>275</v>
      </c>
      <c r="D91" s="120">
        <f>IF(EAA!E13&gt;0,EAA!E13,EAA!E13*-1)</f>
        <v>963755.72</v>
      </c>
      <c r="E91" s="119" t="s">
        <v>274</v>
      </c>
      <c r="F91" s="168">
        <f>IF(ESF!B16&gt;0,ESF!B16,ESF!B16*-1)</f>
        <v>963755.72</v>
      </c>
      <c r="G91" s="141">
        <f t="shared" si="8"/>
        <v>0</v>
      </c>
      <c r="H91" s="167" t="s">
        <v>275</v>
      </c>
      <c r="I91" s="143">
        <f>IF(EAA!B13&gt;0,EAA!B13,EAA!B13*-1)</f>
        <v>963755.72</v>
      </c>
      <c r="J91" s="119" t="s">
        <v>274</v>
      </c>
      <c r="K91" s="143">
        <f>IF(ESF!C16&gt;0,ESF!C16,ESF!C16*-1)</f>
        <v>963755.72</v>
      </c>
      <c r="L91" s="144">
        <f t="shared" si="7"/>
        <v>0</v>
      </c>
      <c r="M91" s="214" t="s">
        <v>180</v>
      </c>
    </row>
    <row r="92" spans="1:13" ht="22.5" x14ac:dyDescent="0.2">
      <c r="A92" s="96"/>
      <c r="B92" s="223" t="s">
        <v>182</v>
      </c>
      <c r="C92" s="167" t="s">
        <v>275</v>
      </c>
      <c r="D92" s="120">
        <f>IF(EAA!E14&gt;0,EAA!E14,EAA!E14*-1)</f>
        <v>0</v>
      </c>
      <c r="E92" s="119" t="s">
        <v>274</v>
      </c>
      <c r="F92" s="168">
        <f>IF(ESF!B17&gt;0,ESF!B17,ESF!B17*-1)</f>
        <v>0</v>
      </c>
      <c r="G92" s="141">
        <f t="shared" si="8"/>
        <v>0</v>
      </c>
      <c r="H92" s="167" t="s">
        <v>275</v>
      </c>
      <c r="I92" s="143">
        <f>IF(EAA!B14&gt;0,EAA!B14,EAA!B14*-1)</f>
        <v>0</v>
      </c>
      <c r="J92" s="119" t="s">
        <v>274</v>
      </c>
      <c r="K92" s="143">
        <f>IF(ESF!C17&gt;0,ESF!C17,ESF!C17*-1)</f>
        <v>0</v>
      </c>
      <c r="L92" s="144">
        <f t="shared" si="7"/>
        <v>0</v>
      </c>
      <c r="M92" s="214" t="s">
        <v>182</v>
      </c>
    </row>
    <row r="93" spans="1:13" ht="22.5" x14ac:dyDescent="0.2">
      <c r="A93" s="96"/>
      <c r="B93" s="223" t="s">
        <v>184</v>
      </c>
      <c r="C93" s="167" t="s">
        <v>275</v>
      </c>
      <c r="D93" s="120">
        <f>IF(EAA!E15&gt;0,EAA!E15,EAA!E15*-1)</f>
        <v>278788499.55000001</v>
      </c>
      <c r="E93" s="119" t="s">
        <v>274</v>
      </c>
      <c r="F93" s="168">
        <f>IF(ESF!B18&gt;0,ESF!B18,ESF!B18*-1)</f>
        <v>278788499.55000001</v>
      </c>
      <c r="G93" s="141">
        <f t="shared" si="8"/>
        <v>0</v>
      </c>
      <c r="H93" s="167" t="s">
        <v>275</v>
      </c>
      <c r="I93" s="143">
        <f>IF(EAA!B15&gt;0,EAA!B15,EAA!B15*-1)</f>
        <v>272785202.50999999</v>
      </c>
      <c r="J93" s="119" t="s">
        <v>274</v>
      </c>
      <c r="K93" s="143">
        <f>IF(ESF!C18&gt;0,ESF!C18,ESF!C18*-1)</f>
        <v>272785202.50999999</v>
      </c>
      <c r="L93" s="144">
        <f t="shared" si="7"/>
        <v>0</v>
      </c>
      <c r="M93" s="214" t="s">
        <v>184</v>
      </c>
    </row>
    <row r="94" spans="1:13" x14ac:dyDescent="0.2">
      <c r="A94" s="96"/>
      <c r="B94" s="223" t="s">
        <v>186</v>
      </c>
      <c r="C94" s="167" t="s">
        <v>275</v>
      </c>
      <c r="D94" s="120">
        <f>IF(EAA!E16&gt;0,EAA!E16,EAA!E16*-1)</f>
        <v>32315357.720000003</v>
      </c>
      <c r="E94" s="119" t="s">
        <v>274</v>
      </c>
      <c r="F94" s="168">
        <f>IF(ESF!B19&gt;0,ESF!B19,ESF!B19*-1)</f>
        <v>32315357.719999999</v>
      </c>
      <c r="G94" s="141">
        <f t="shared" si="8"/>
        <v>0</v>
      </c>
      <c r="H94" s="167" t="s">
        <v>275</v>
      </c>
      <c r="I94" s="143">
        <f>IF(EAA!B16&gt;0,EAA!B16,EAA!B16*-1)</f>
        <v>30760557.73</v>
      </c>
      <c r="J94" s="119" t="s">
        <v>274</v>
      </c>
      <c r="K94" s="143">
        <f>IF(ESF!C19&gt;0,ESF!C19,ESF!C19*-1)</f>
        <v>30760557.73</v>
      </c>
      <c r="L94" s="144">
        <f t="shared" si="7"/>
        <v>0</v>
      </c>
      <c r="M94" s="214" t="s">
        <v>186</v>
      </c>
    </row>
    <row r="95" spans="1:13" x14ac:dyDescent="0.2">
      <c r="A95" s="96"/>
      <c r="B95" s="223" t="s">
        <v>188</v>
      </c>
      <c r="C95" s="167" t="s">
        <v>275</v>
      </c>
      <c r="D95" s="120">
        <f>IF(EAA!E17&gt;0,EAA!E17,EAA!E17*-1)</f>
        <v>112810</v>
      </c>
      <c r="E95" s="119" t="s">
        <v>274</v>
      </c>
      <c r="F95" s="168">
        <f>IF(ESF!B20&gt;0,ESF!B20,ESF!B20*-1)</f>
        <v>112810</v>
      </c>
      <c r="G95" s="141">
        <f t="shared" si="8"/>
        <v>0</v>
      </c>
      <c r="H95" s="167" t="s">
        <v>275</v>
      </c>
      <c r="I95" s="143">
        <f>IF(EAA!B17&gt;0,EAA!B17,EAA!B17*-1)</f>
        <v>112810</v>
      </c>
      <c r="J95" s="119" t="s">
        <v>274</v>
      </c>
      <c r="K95" s="143">
        <f>IF(ESF!C20&gt;0,ESF!C20,ESF!C20*-1)</f>
        <v>112810</v>
      </c>
      <c r="L95" s="144">
        <f t="shared" si="7"/>
        <v>0</v>
      </c>
      <c r="M95" s="214" t="s">
        <v>188</v>
      </c>
    </row>
    <row r="96" spans="1:13" ht="22.5" x14ac:dyDescent="0.2">
      <c r="A96" s="96"/>
      <c r="B96" s="223" t="s">
        <v>190</v>
      </c>
      <c r="C96" s="167" t="s">
        <v>275</v>
      </c>
      <c r="D96" s="120">
        <f>IF(EAA!E18&gt;0,EAA!E18,EAA!E18*-1)</f>
        <v>16837132.18</v>
      </c>
      <c r="E96" s="119" t="s">
        <v>274</v>
      </c>
      <c r="F96" s="168">
        <f>IF(ESF!B21&gt;0,ESF!B21,ESF!B21*-1)</f>
        <v>16837132.18</v>
      </c>
      <c r="G96" s="141">
        <f t="shared" si="8"/>
        <v>0</v>
      </c>
      <c r="H96" s="167" t="s">
        <v>275</v>
      </c>
      <c r="I96" s="143">
        <f>IF(EAA!B18&gt;0,EAA!B18,EAA!B18*-1)</f>
        <v>16837132.18</v>
      </c>
      <c r="J96" s="119" t="s">
        <v>274</v>
      </c>
      <c r="K96" s="143">
        <f>IF(ESF!C21&gt;0,ESF!C21,ESF!C21*-1)</f>
        <v>16837132.18</v>
      </c>
      <c r="L96" s="144">
        <f t="shared" si="7"/>
        <v>0</v>
      </c>
      <c r="M96" s="214" t="s">
        <v>190</v>
      </c>
    </row>
    <row r="97" spans="1:13" x14ac:dyDescent="0.2">
      <c r="A97" s="96"/>
      <c r="B97" s="223" t="s">
        <v>192</v>
      </c>
      <c r="C97" s="167" t="s">
        <v>275</v>
      </c>
      <c r="D97" s="120">
        <f>IF(EAA!E19&gt;0,EAA!E19,EAA!E19*-1)</f>
        <v>4775856.9000000004</v>
      </c>
      <c r="E97" s="119" t="s">
        <v>274</v>
      </c>
      <c r="F97" s="168">
        <f>IF(ESF!B22&gt;0,ESF!B22,ESF!B22*-1)</f>
        <v>4775856.9000000004</v>
      </c>
      <c r="G97" s="141">
        <f t="shared" si="8"/>
        <v>0</v>
      </c>
      <c r="H97" s="167" t="s">
        <v>275</v>
      </c>
      <c r="I97" s="143">
        <f>IF(EAA!B19&gt;0,EAA!B19,EAA!B19*-1)</f>
        <v>4775856.9000000004</v>
      </c>
      <c r="J97" s="119" t="s">
        <v>274</v>
      </c>
      <c r="K97" s="143">
        <f>IF(ESF!C22&gt;0,ESF!C22,ESF!C22*-1)</f>
        <v>4775856.9000000004</v>
      </c>
      <c r="L97" s="144">
        <f t="shared" si="7"/>
        <v>0</v>
      </c>
      <c r="M97" s="214" t="s">
        <v>192</v>
      </c>
    </row>
    <row r="98" spans="1:13" ht="22.5" x14ac:dyDescent="0.2">
      <c r="A98" s="96"/>
      <c r="B98" s="223" t="s">
        <v>194</v>
      </c>
      <c r="C98" s="167" t="s">
        <v>275</v>
      </c>
      <c r="D98" s="120">
        <f>IF(EAA!E20&gt;0,EAA!E20,EAA!E20*-1)</f>
        <v>0</v>
      </c>
      <c r="E98" s="119" t="s">
        <v>274</v>
      </c>
      <c r="F98" s="168">
        <f>IF(ESF!B23&gt;0,ESF!B23,ESF!B23*-1)</f>
        <v>0</v>
      </c>
      <c r="G98" s="141">
        <f t="shared" si="8"/>
        <v>0</v>
      </c>
      <c r="H98" s="167" t="s">
        <v>275</v>
      </c>
      <c r="I98" s="143">
        <f>IF(EAA!B20&gt;0,EAA!B20,EAA!B20*-1)</f>
        <v>0</v>
      </c>
      <c r="J98" s="119" t="s">
        <v>274</v>
      </c>
      <c r="K98" s="143">
        <f>IF(ESF!C23&gt;0,ESF!C23,ESF!C23*-1)</f>
        <v>0</v>
      </c>
      <c r="L98" s="144">
        <f t="shared" si="7"/>
        <v>0</v>
      </c>
      <c r="M98" s="214" t="s">
        <v>194</v>
      </c>
    </row>
    <row r="99" spans="1:13" ht="12" thickBot="1" x14ac:dyDescent="0.25">
      <c r="A99" s="94"/>
      <c r="B99" s="245" t="s">
        <v>195</v>
      </c>
      <c r="C99" s="162" t="s">
        <v>275</v>
      </c>
      <c r="D99" s="148">
        <f>IF(EAA!E21&gt;0,EAA!E21,EAA!E21*-1)</f>
        <v>0</v>
      </c>
      <c r="E99" s="151" t="s">
        <v>274</v>
      </c>
      <c r="F99" s="169">
        <f>IF(ESF!B24&gt;0,ESF!B24,ESF!B24*-1)</f>
        <v>0</v>
      </c>
      <c r="G99" s="149">
        <f t="shared" si="8"/>
        <v>0</v>
      </c>
      <c r="H99" s="162" t="s">
        <v>275</v>
      </c>
      <c r="I99" s="152">
        <f>IF(EAA!B21&gt;0,EAA!B21,EAA!B21*-1)</f>
        <v>0</v>
      </c>
      <c r="J99" s="151" t="s">
        <v>274</v>
      </c>
      <c r="K99" s="152">
        <f>IF(ESF!C24&gt;0,ESF!C24,ESF!C24*-1)</f>
        <v>0</v>
      </c>
      <c r="L99" s="153">
        <f t="shared" si="7"/>
        <v>0</v>
      </c>
      <c r="M99" s="215" t="s">
        <v>195</v>
      </c>
    </row>
    <row r="100" spans="1:13" x14ac:dyDescent="0.2">
      <c r="A100" s="85" t="s">
        <v>94</v>
      </c>
      <c r="B100" s="224" t="s">
        <v>162</v>
      </c>
      <c r="C100" s="177" t="s">
        <v>275</v>
      </c>
      <c r="D100" s="185">
        <f>IF(EAA!F5&gt;0,EAA!F5,EAA!F5*-1)</f>
        <v>7397310.5599999987</v>
      </c>
      <c r="E100" s="179" t="s">
        <v>290</v>
      </c>
      <c r="F100" s="186">
        <f>IF(CSF!$B5&gt;0,CSF!$B5,CSF!$C5)</f>
        <v>7397310.5599999996</v>
      </c>
      <c r="G100" s="187">
        <f>ROUND(D100-F100,2)</f>
        <v>0</v>
      </c>
      <c r="H100" s="442"/>
      <c r="I100" s="443"/>
      <c r="J100" s="443"/>
      <c r="K100" s="188"/>
      <c r="L100" s="189"/>
      <c r="M100" s="216" t="s">
        <v>162</v>
      </c>
    </row>
    <row r="101" spans="1:13" x14ac:dyDescent="0.2">
      <c r="A101" s="84"/>
      <c r="B101" s="224" t="s">
        <v>164</v>
      </c>
      <c r="C101" s="167" t="s">
        <v>275</v>
      </c>
      <c r="D101" s="185">
        <f>IF(EAA!F6&gt;0,EAA!F6,EAA!F6*-1)</f>
        <v>457445.63999999966</v>
      </c>
      <c r="E101" s="119" t="s">
        <v>290</v>
      </c>
      <c r="F101" s="168">
        <f>IF(CSF!$B6&gt;0,CSF!$B6,CSF!$C6)</f>
        <v>457445.64</v>
      </c>
      <c r="G101" s="141">
        <f>ROUND(D101-F101,2)</f>
        <v>0</v>
      </c>
      <c r="H101" s="442"/>
      <c r="I101" s="443"/>
      <c r="J101" s="443"/>
      <c r="K101" s="188"/>
      <c r="L101" s="189"/>
      <c r="M101" s="216" t="s">
        <v>164</v>
      </c>
    </row>
    <row r="102" spans="1:13" x14ac:dyDescent="0.2">
      <c r="A102" s="84"/>
      <c r="B102" s="224" t="s">
        <v>166</v>
      </c>
      <c r="C102" s="167" t="s">
        <v>275</v>
      </c>
      <c r="D102" s="185">
        <f>IF(EAA!F7&gt;0,EAA!F7,EAA!F7*-1)</f>
        <v>1115635.1000000001</v>
      </c>
      <c r="E102" s="119" t="s">
        <v>290</v>
      </c>
      <c r="F102" s="168">
        <f>IF(CSF!$B7&gt;0,CSF!$B7,CSF!$C7)</f>
        <v>1115635.1000000001</v>
      </c>
      <c r="G102" s="141">
        <f t="shared" ref="G102:G115" si="9">ROUND(D102-F102,2)</f>
        <v>0</v>
      </c>
      <c r="H102" s="442"/>
      <c r="I102" s="443"/>
      <c r="J102" s="443"/>
      <c r="K102" s="188"/>
      <c r="L102" s="189"/>
      <c r="M102" s="216" t="s">
        <v>166</v>
      </c>
    </row>
    <row r="103" spans="1:13" x14ac:dyDescent="0.2">
      <c r="A103" s="84"/>
      <c r="B103" s="224" t="s">
        <v>168</v>
      </c>
      <c r="C103" s="167" t="s">
        <v>275</v>
      </c>
      <c r="D103" s="185">
        <f>IF(EAA!F8&gt;0,EAA!F8,EAA!F8*-1)</f>
        <v>0</v>
      </c>
      <c r="E103" s="119" t="s">
        <v>290</v>
      </c>
      <c r="F103" s="168">
        <f>IF(CSF!$B8&gt;0,CSF!$B8,CSF!$C8)</f>
        <v>0</v>
      </c>
      <c r="G103" s="141">
        <f t="shared" si="9"/>
        <v>0</v>
      </c>
      <c r="H103" s="442"/>
      <c r="I103" s="443"/>
      <c r="J103" s="443"/>
      <c r="K103" s="188"/>
      <c r="L103" s="189"/>
      <c r="M103" s="216" t="s">
        <v>168</v>
      </c>
    </row>
    <row r="104" spans="1:13" x14ac:dyDescent="0.2">
      <c r="A104" s="84"/>
      <c r="B104" s="224" t="s">
        <v>170</v>
      </c>
      <c r="C104" s="167" t="s">
        <v>275</v>
      </c>
      <c r="D104" s="185">
        <f>IF(EAA!F9&gt;0,EAA!F9,EAA!F9*-1)</f>
        <v>0</v>
      </c>
      <c r="E104" s="119" t="s">
        <v>290</v>
      </c>
      <c r="F104" s="168">
        <f>IF(CSF!$B9&gt;0,CSF!$B9,CSF!$C9)</f>
        <v>0</v>
      </c>
      <c r="G104" s="141">
        <f t="shared" si="9"/>
        <v>0</v>
      </c>
      <c r="H104" s="442"/>
      <c r="I104" s="443"/>
      <c r="J104" s="443"/>
      <c r="K104" s="188"/>
      <c r="L104" s="189"/>
      <c r="M104" s="216" t="s">
        <v>170</v>
      </c>
    </row>
    <row r="105" spans="1:13" ht="22.5" x14ac:dyDescent="0.2">
      <c r="A105" s="84"/>
      <c r="B105" s="224" t="s">
        <v>172</v>
      </c>
      <c r="C105" s="167" t="s">
        <v>275</v>
      </c>
      <c r="D105" s="185">
        <f>IF(EAA!F10&gt;0,EAA!F10,EAA!F10*-1)</f>
        <v>0</v>
      </c>
      <c r="E105" s="119" t="s">
        <v>290</v>
      </c>
      <c r="F105" s="168">
        <f>IF(CSF!$B10&gt;0,CSF!$B10,CSF!$C10)</f>
        <v>0</v>
      </c>
      <c r="G105" s="141">
        <f t="shared" si="9"/>
        <v>0</v>
      </c>
      <c r="H105" s="442"/>
      <c r="I105" s="443"/>
      <c r="J105" s="443"/>
      <c r="K105" s="188"/>
      <c r="L105" s="189"/>
      <c r="M105" s="216" t="s">
        <v>172</v>
      </c>
    </row>
    <row r="106" spans="1:13" x14ac:dyDescent="0.2">
      <c r="A106" s="84"/>
      <c r="B106" s="224" t="s">
        <v>174</v>
      </c>
      <c r="C106" s="167" t="s">
        <v>275</v>
      </c>
      <c r="D106" s="185">
        <f>IF(EAA!F11&gt;0,EAA!F11,EAA!F11*-1)</f>
        <v>0</v>
      </c>
      <c r="E106" s="119" t="s">
        <v>290</v>
      </c>
      <c r="F106" s="168">
        <f>IF(CSF!$B11&gt;0,CSF!$B11,CSF!$C11)</f>
        <v>0</v>
      </c>
      <c r="G106" s="141">
        <f t="shared" si="9"/>
        <v>0</v>
      </c>
      <c r="H106" s="442"/>
      <c r="I106" s="443"/>
      <c r="J106" s="443"/>
      <c r="K106" s="188"/>
      <c r="L106" s="189"/>
      <c r="M106" s="216" t="s">
        <v>174</v>
      </c>
    </row>
    <row r="107" spans="1:13" x14ac:dyDescent="0.2">
      <c r="A107" s="84"/>
      <c r="B107" s="224" t="s">
        <v>180</v>
      </c>
      <c r="C107" s="167" t="s">
        <v>275</v>
      </c>
      <c r="D107" s="185">
        <f>IF(EAA!F13&gt;0,EAA!F13,EAA!F13*-1)</f>
        <v>0</v>
      </c>
      <c r="E107" s="119" t="s">
        <v>290</v>
      </c>
      <c r="F107" s="168">
        <f>IF(CSF!$B14&gt;0,CSF!$B14,CSF!$C14)</f>
        <v>0</v>
      </c>
      <c r="G107" s="141">
        <f t="shared" si="9"/>
        <v>0</v>
      </c>
      <c r="H107" s="442"/>
      <c r="I107" s="443"/>
      <c r="J107" s="443"/>
      <c r="K107" s="188"/>
      <c r="L107" s="189"/>
      <c r="M107" s="216" t="s">
        <v>180</v>
      </c>
    </row>
    <row r="108" spans="1:13" ht="22.5" x14ac:dyDescent="0.2">
      <c r="A108" s="84"/>
      <c r="B108" s="224" t="s">
        <v>182</v>
      </c>
      <c r="C108" s="167" t="s">
        <v>275</v>
      </c>
      <c r="D108" s="185">
        <f>IF(EAA!F14&gt;0,EAA!F14,EAA!F14*-1)</f>
        <v>0</v>
      </c>
      <c r="E108" s="119" t="s">
        <v>290</v>
      </c>
      <c r="F108" s="168">
        <f>IF(CSF!$B15&gt;0,CSF!$B15,CSF!$C15)</f>
        <v>0</v>
      </c>
      <c r="G108" s="141">
        <f t="shared" si="9"/>
        <v>0</v>
      </c>
      <c r="H108" s="442"/>
      <c r="I108" s="443"/>
      <c r="J108" s="443"/>
      <c r="K108" s="188"/>
      <c r="L108" s="189"/>
      <c r="M108" s="216" t="s">
        <v>182</v>
      </c>
    </row>
    <row r="109" spans="1:13" ht="22.5" x14ac:dyDescent="0.2">
      <c r="A109" s="84"/>
      <c r="B109" s="224" t="s">
        <v>184</v>
      </c>
      <c r="C109" s="167" t="s">
        <v>275</v>
      </c>
      <c r="D109" s="185">
        <f>IF(EAA!F15&gt;0,EAA!F15,EAA!F15*-1)</f>
        <v>6003297.0400000215</v>
      </c>
      <c r="E109" s="119" t="s">
        <v>290</v>
      </c>
      <c r="F109" s="168">
        <f>IF(CSF!$B16&gt;0,CSF!$B16,CSF!$C16)</f>
        <v>6003297.04</v>
      </c>
      <c r="G109" s="141">
        <f t="shared" si="9"/>
        <v>0</v>
      </c>
      <c r="H109" s="442"/>
      <c r="I109" s="443"/>
      <c r="J109" s="443"/>
      <c r="K109" s="188"/>
      <c r="L109" s="189"/>
      <c r="M109" s="216" t="s">
        <v>184</v>
      </c>
    </row>
    <row r="110" spans="1:13" x14ac:dyDescent="0.2">
      <c r="A110" s="84"/>
      <c r="B110" s="224" t="s">
        <v>186</v>
      </c>
      <c r="C110" s="167" t="s">
        <v>275</v>
      </c>
      <c r="D110" s="185">
        <f>IF(EAA!F16&gt;0,EAA!F16,EAA!F16*-1)</f>
        <v>1554799.9900000021</v>
      </c>
      <c r="E110" s="119" t="s">
        <v>290</v>
      </c>
      <c r="F110" s="168">
        <f>IF(CSF!$B17&gt;0,CSF!$B17,CSF!$C17)</f>
        <v>1554799.99</v>
      </c>
      <c r="G110" s="141">
        <f t="shared" si="9"/>
        <v>0</v>
      </c>
      <c r="H110" s="442"/>
      <c r="I110" s="443"/>
      <c r="J110" s="443"/>
      <c r="K110" s="188"/>
      <c r="L110" s="189"/>
      <c r="M110" s="216" t="s">
        <v>186</v>
      </c>
    </row>
    <row r="111" spans="1:13" x14ac:dyDescent="0.2">
      <c r="A111" s="84"/>
      <c r="B111" s="224" t="s">
        <v>188</v>
      </c>
      <c r="C111" s="167" t="s">
        <v>275</v>
      </c>
      <c r="D111" s="185">
        <f>IF(EAA!F17&gt;0,EAA!F17,EAA!F17*-1)</f>
        <v>0</v>
      </c>
      <c r="E111" s="119" t="s">
        <v>290</v>
      </c>
      <c r="F111" s="168">
        <f>IF(CSF!$B18&gt;0,CSF!$B18,CSF!$C18)</f>
        <v>0</v>
      </c>
      <c r="G111" s="141">
        <f t="shared" si="9"/>
        <v>0</v>
      </c>
      <c r="H111" s="442"/>
      <c r="I111" s="443"/>
      <c r="J111" s="443"/>
      <c r="K111" s="188"/>
      <c r="L111" s="189"/>
      <c r="M111" s="216" t="s">
        <v>188</v>
      </c>
    </row>
    <row r="112" spans="1:13" ht="22.5" x14ac:dyDescent="0.2">
      <c r="A112" s="84"/>
      <c r="B112" s="224" t="s">
        <v>190</v>
      </c>
      <c r="C112" s="167" t="s">
        <v>275</v>
      </c>
      <c r="D112" s="185">
        <f>IF(EAA!F18&gt;0,EAA!F18,EAA!F18*-1)</f>
        <v>0</v>
      </c>
      <c r="E112" s="119" t="s">
        <v>290</v>
      </c>
      <c r="F112" s="168">
        <f>IF(CSF!$B19&gt;0,CSF!$B19,CSF!$C19)</f>
        <v>0</v>
      </c>
      <c r="G112" s="141">
        <f t="shared" si="9"/>
        <v>0</v>
      </c>
      <c r="H112" s="442"/>
      <c r="I112" s="443"/>
      <c r="J112" s="443"/>
      <c r="K112" s="188"/>
      <c r="L112" s="189"/>
      <c r="M112" s="216" t="s">
        <v>190</v>
      </c>
    </row>
    <row r="113" spans="1:13" x14ac:dyDescent="0.2">
      <c r="A113" s="84"/>
      <c r="B113" s="224" t="s">
        <v>192</v>
      </c>
      <c r="C113" s="167" t="s">
        <v>275</v>
      </c>
      <c r="D113" s="185">
        <f>IF(EAA!F19&gt;0,EAA!F19,EAA!F19*-1)</f>
        <v>0</v>
      </c>
      <c r="E113" s="119" t="s">
        <v>290</v>
      </c>
      <c r="F113" s="168">
        <f>IF(CSF!$B20&gt;0,CSF!$B20,CSF!$C20)</f>
        <v>0</v>
      </c>
      <c r="G113" s="141">
        <f t="shared" si="9"/>
        <v>0</v>
      </c>
      <c r="H113" s="442"/>
      <c r="I113" s="443"/>
      <c r="J113" s="443"/>
      <c r="K113" s="188"/>
      <c r="L113" s="189"/>
      <c r="M113" s="216" t="s">
        <v>192</v>
      </c>
    </row>
    <row r="114" spans="1:13" ht="22.5" x14ac:dyDescent="0.2">
      <c r="A114" s="84"/>
      <c r="B114" s="224" t="s">
        <v>194</v>
      </c>
      <c r="C114" s="167" t="s">
        <v>275</v>
      </c>
      <c r="D114" s="185">
        <f>IF(EAA!F20&gt;0,EAA!F20,EAA!F20*-1)</f>
        <v>0</v>
      </c>
      <c r="E114" s="119" t="s">
        <v>290</v>
      </c>
      <c r="F114" s="168">
        <f>IF(CSF!$B21&gt;0,CSF!$B21,CSF!$C21)</f>
        <v>0</v>
      </c>
      <c r="G114" s="141">
        <f t="shared" si="9"/>
        <v>0</v>
      </c>
      <c r="H114" s="442"/>
      <c r="I114" s="443"/>
      <c r="J114" s="443"/>
      <c r="K114" s="188"/>
      <c r="L114" s="189"/>
      <c r="M114" s="216" t="s">
        <v>194</v>
      </c>
    </row>
    <row r="115" spans="1:13" ht="12" thickBot="1" x14ac:dyDescent="0.25">
      <c r="A115" s="84"/>
      <c r="B115" s="224" t="s">
        <v>195</v>
      </c>
      <c r="C115" s="170" t="s">
        <v>275</v>
      </c>
      <c r="D115" s="148">
        <f>IF(EAA!F21&gt;0,EAA!F21,EAA!F21*-1)</f>
        <v>0</v>
      </c>
      <c r="E115" s="172" t="s">
        <v>290</v>
      </c>
      <c r="F115" s="173">
        <f>IF(CSF!$B22&gt;0,CSF!$B22,CSF!$C22)</f>
        <v>0</v>
      </c>
      <c r="G115" s="149">
        <f t="shared" si="9"/>
        <v>0</v>
      </c>
      <c r="H115" s="442"/>
      <c r="I115" s="443"/>
      <c r="J115" s="443"/>
      <c r="K115" s="188"/>
      <c r="L115" s="257"/>
      <c r="M115" s="216" t="s">
        <v>195</v>
      </c>
    </row>
    <row r="116" spans="1:13" ht="12" thickBot="1" x14ac:dyDescent="0.25">
      <c r="A116" s="95" t="s">
        <v>97</v>
      </c>
      <c r="B116" s="225"/>
      <c r="C116" s="113" t="s">
        <v>289</v>
      </c>
      <c r="D116" s="124">
        <f>IF(ADP!E34&gt;0,ADP!E34,ADP!E34*-1)</f>
        <v>2565455.96</v>
      </c>
      <c r="E116" s="115" t="s">
        <v>274</v>
      </c>
      <c r="F116" s="124">
        <f>IF(ESF!E26&gt;0,ESF!E26,ESF!E26*-1)</f>
        <v>2565455.96</v>
      </c>
      <c r="G116" s="127">
        <f>ROUND(D116-F116,2)</f>
        <v>0</v>
      </c>
      <c r="H116" s="113" t="s">
        <v>289</v>
      </c>
      <c r="I116" s="114">
        <f>IF(ADP!D34&gt;0,ADP!D34,ADP!D34*-1)</f>
        <v>3033440.57</v>
      </c>
      <c r="J116" s="115" t="s">
        <v>274</v>
      </c>
      <c r="K116" s="114">
        <f>IF(ESF!F26&gt;0,ESF!F26,ESF!F26*-1)</f>
        <v>3033440.57</v>
      </c>
      <c r="L116" s="256">
        <f t="shared" ref="L116" si="10">ROUND(I116-K116,2)</f>
        <v>0</v>
      </c>
      <c r="M116" s="217"/>
    </row>
  </sheetData>
  <mergeCells count="38">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 ref="H101:J101"/>
    <mergeCell ref="H102:J102"/>
    <mergeCell ref="H103:J103"/>
    <mergeCell ref="H60:L81"/>
    <mergeCell ref="E83:I83"/>
    <mergeCell ref="C56:E56"/>
    <mergeCell ref="C57:E57"/>
    <mergeCell ref="H45:L55"/>
    <mergeCell ref="H58:I59"/>
    <mergeCell ref="H44:J44"/>
    <mergeCell ref="C38:G42"/>
    <mergeCell ref="C32:G36"/>
    <mergeCell ref="H8:L8"/>
    <mergeCell ref="C9:E9"/>
    <mergeCell ref="C29:E29"/>
    <mergeCell ref="A5:A6"/>
    <mergeCell ref="M5:M6"/>
    <mergeCell ref="C5:E5"/>
    <mergeCell ref="G5:G6"/>
    <mergeCell ref="H5:J5"/>
    <mergeCell ref="L5:L6"/>
    <mergeCell ref="B5:B6"/>
  </mergeCells>
  <dataValidations count="2">
    <dataValidation type="list" allowBlank="1" showInputMessage="1" showErrorMessage="1" sqref="L3">
      <formula1>"1,2,3,4"</formula1>
    </dataValidation>
    <dataValidation type="list" allowBlank="1" showInputMessage="1" showErrorMessage="1" sqref="L2">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2"/>
  <sheetViews>
    <sheetView showGridLines="0" workbookViewId="0">
      <selection activeCell="H29" sqref="H29"/>
    </sheetView>
  </sheetViews>
  <sheetFormatPr baseColWidth="10" defaultColWidth="11.42578125" defaultRowHeight="11.25" x14ac:dyDescent="0.2"/>
  <cols>
    <col min="1" max="1" width="16.28515625" style="3" bestFit="1" customWidth="1"/>
    <col min="2" max="2" width="16" style="3" customWidth="1"/>
    <col min="3" max="4" width="10.7109375" style="3" customWidth="1"/>
    <col min="5" max="5" width="16" style="263" customWidth="1"/>
    <col min="6" max="6" width="13" style="3" customWidth="1"/>
    <col min="7" max="7" width="18.140625" style="3" customWidth="1"/>
    <col min="8" max="9" width="16" style="263" customWidth="1"/>
    <col min="10" max="16384" width="11.42578125" style="3"/>
  </cols>
  <sheetData>
    <row r="1" spans="1:12" ht="14.65" customHeight="1" x14ac:dyDescent="0.2">
      <c r="A1" s="428" t="s">
        <v>326</v>
      </c>
      <c r="B1" s="428"/>
      <c r="C1" s="428"/>
      <c r="D1" s="428"/>
      <c r="E1" s="428"/>
      <c r="F1" s="428"/>
      <c r="G1" s="428"/>
      <c r="H1" s="258" t="s">
        <v>0</v>
      </c>
      <c r="I1" s="427">
        <v>2025</v>
      </c>
    </row>
    <row r="2" spans="1:12" ht="14.65" customHeight="1" x14ac:dyDescent="0.2">
      <c r="A2" s="428" t="s">
        <v>673</v>
      </c>
      <c r="B2" s="428"/>
      <c r="C2" s="428"/>
      <c r="D2" s="428"/>
      <c r="E2" s="428"/>
      <c r="F2" s="428"/>
      <c r="G2" s="428"/>
      <c r="H2" s="259" t="s">
        <v>2</v>
      </c>
      <c r="I2" s="260" t="s">
        <v>3</v>
      </c>
    </row>
    <row r="3" spans="1:12" ht="14.65" customHeight="1" x14ac:dyDescent="0.2">
      <c r="A3" s="428" t="s">
        <v>327</v>
      </c>
      <c r="B3" s="428"/>
      <c r="C3" s="428"/>
      <c r="D3" s="428"/>
      <c r="E3" s="428"/>
      <c r="F3" s="428"/>
      <c r="G3" s="428"/>
      <c r="H3" s="261" t="s">
        <v>4</v>
      </c>
      <c r="I3" s="262">
        <v>1</v>
      </c>
    </row>
    <row r="4" spans="1:12" ht="12" thickBot="1" x14ac:dyDescent="0.25"/>
    <row r="5" spans="1:12" ht="15.75" customHeight="1" x14ac:dyDescent="0.2">
      <c r="A5" s="459" t="s">
        <v>5</v>
      </c>
      <c r="B5" s="459" t="s">
        <v>328</v>
      </c>
      <c r="C5" s="459" t="s">
        <v>273</v>
      </c>
      <c r="D5" s="465" t="s">
        <v>329</v>
      </c>
      <c r="E5" s="461" t="s">
        <v>286</v>
      </c>
      <c r="F5" s="465" t="s">
        <v>273</v>
      </c>
      <c r="G5" s="465" t="s">
        <v>329</v>
      </c>
      <c r="H5" s="461" t="s">
        <v>286</v>
      </c>
      <c r="I5" s="463" t="s">
        <v>287</v>
      </c>
    </row>
    <row r="6" spans="1:12" ht="15" customHeight="1" x14ac:dyDescent="0.2">
      <c r="A6" s="460"/>
      <c r="B6" s="460"/>
      <c r="C6" s="460"/>
      <c r="D6" s="466"/>
      <c r="E6" s="462"/>
      <c r="F6" s="466"/>
      <c r="G6" s="466"/>
      <c r="H6" s="462"/>
      <c r="I6" s="464"/>
    </row>
    <row r="7" spans="1:12" x14ac:dyDescent="0.2">
      <c r="A7" s="264" t="s">
        <v>293</v>
      </c>
      <c r="B7" s="265" t="s">
        <v>330</v>
      </c>
      <c r="C7" s="266" t="s">
        <v>331</v>
      </c>
      <c r="D7" s="266" t="s">
        <v>332</v>
      </c>
      <c r="E7" s="267">
        <f>+EAI!B15</f>
        <v>0</v>
      </c>
      <c r="F7" s="266" t="s">
        <v>333</v>
      </c>
      <c r="G7" s="266" t="s">
        <v>334</v>
      </c>
      <c r="H7" s="267">
        <f>+Memoria!C41</f>
        <v>0</v>
      </c>
      <c r="I7" s="268">
        <f>ROUND(E7-H7,2)</f>
        <v>0</v>
      </c>
    </row>
    <row r="8" spans="1:12" ht="22.5" x14ac:dyDescent="0.2">
      <c r="A8" s="269" t="s">
        <v>296</v>
      </c>
      <c r="B8" s="5" t="s">
        <v>335</v>
      </c>
      <c r="C8" s="270" t="s">
        <v>331</v>
      </c>
      <c r="D8" s="270" t="s">
        <v>336</v>
      </c>
      <c r="E8" s="271">
        <f>+EAI!C15</f>
        <v>0</v>
      </c>
      <c r="F8" s="270" t="s">
        <v>333</v>
      </c>
      <c r="G8" s="270" t="s">
        <v>337</v>
      </c>
      <c r="H8" s="271">
        <f>+Memoria!C43</f>
        <v>0</v>
      </c>
      <c r="I8" s="272">
        <f>ROUND(E8-H8,2)</f>
        <v>0</v>
      </c>
    </row>
    <row r="9" spans="1:12" x14ac:dyDescent="0.2">
      <c r="A9" s="269" t="s">
        <v>298</v>
      </c>
      <c r="B9" s="5" t="s">
        <v>338</v>
      </c>
      <c r="C9" s="270" t="s">
        <v>331</v>
      </c>
      <c r="D9" s="270" t="s">
        <v>339</v>
      </c>
      <c r="E9" s="271">
        <f>+EAI!E15</f>
        <v>0</v>
      </c>
      <c r="F9" s="270" t="s">
        <v>333</v>
      </c>
      <c r="G9" s="270" t="s">
        <v>340</v>
      </c>
      <c r="H9" s="271">
        <f>+Memoria!C44+Memoria!C45</f>
        <v>0</v>
      </c>
      <c r="I9" s="272">
        <f>ROUND(E9+H9,2)</f>
        <v>0</v>
      </c>
    </row>
    <row r="10" spans="1:12" ht="12" thickBot="1" x14ac:dyDescent="0.25">
      <c r="A10" s="269" t="s">
        <v>300</v>
      </c>
      <c r="B10" s="5" t="s">
        <v>341</v>
      </c>
      <c r="C10" s="270" t="s">
        <v>331</v>
      </c>
      <c r="D10" s="270" t="s">
        <v>342</v>
      </c>
      <c r="E10" s="271">
        <f>+EAI!F15</f>
        <v>0</v>
      </c>
      <c r="F10" s="270" t="s">
        <v>333</v>
      </c>
      <c r="G10" s="270" t="s">
        <v>343</v>
      </c>
      <c r="H10" s="271">
        <f>+Memoria!C45</f>
        <v>0</v>
      </c>
      <c r="I10" s="272">
        <f>ROUND(E10+H10,2)</f>
        <v>0</v>
      </c>
    </row>
    <row r="11" spans="1:12" ht="10.15" customHeight="1" x14ac:dyDescent="0.2">
      <c r="A11" s="456"/>
      <c r="B11" s="457"/>
      <c r="C11" s="457"/>
      <c r="D11" s="457"/>
      <c r="E11" s="457"/>
      <c r="F11" s="457"/>
      <c r="G11" s="457"/>
      <c r="H11" s="457"/>
      <c r="I11" s="458"/>
      <c r="L11" s="459"/>
    </row>
    <row r="12" spans="1:12" ht="10.5" customHeight="1" x14ac:dyDescent="0.2">
      <c r="A12" s="269" t="s">
        <v>302</v>
      </c>
      <c r="B12" s="5" t="s">
        <v>344</v>
      </c>
      <c r="C12" s="270" t="s">
        <v>345</v>
      </c>
      <c r="D12" s="270" t="s">
        <v>346</v>
      </c>
      <c r="E12" s="271">
        <f>+CA!B13</f>
        <v>0</v>
      </c>
      <c r="F12" s="270" t="s">
        <v>333</v>
      </c>
      <c r="G12" s="270" t="s">
        <v>347</v>
      </c>
      <c r="H12" s="271">
        <f>+Memoria!C50</f>
        <v>0</v>
      </c>
      <c r="I12" s="272">
        <f>+ROUND(E12+H12,2)</f>
        <v>0</v>
      </c>
      <c r="L12" s="460"/>
    </row>
    <row r="13" spans="1:12" ht="22.5" x14ac:dyDescent="0.2">
      <c r="A13" s="269" t="s">
        <v>305</v>
      </c>
      <c r="B13" s="5" t="s">
        <v>348</v>
      </c>
      <c r="C13" s="270" t="s">
        <v>345</v>
      </c>
      <c r="D13" s="270" t="s">
        <v>336</v>
      </c>
      <c r="E13" s="271">
        <f>+CA!C13</f>
        <v>0</v>
      </c>
      <c r="F13" s="270" t="s">
        <v>333</v>
      </c>
      <c r="G13" s="270" t="s">
        <v>349</v>
      </c>
      <c r="H13" s="271">
        <f>+Memoria!C52</f>
        <v>0</v>
      </c>
      <c r="I13" s="272">
        <f>+ROUND(E13+H13,2)</f>
        <v>0</v>
      </c>
    </row>
    <row r="14" spans="1:12" x14ac:dyDescent="0.2">
      <c r="A14" s="269" t="s">
        <v>307</v>
      </c>
      <c r="B14" s="5" t="s">
        <v>350</v>
      </c>
      <c r="C14" s="270" t="s">
        <v>345</v>
      </c>
      <c r="D14" s="270" t="s">
        <v>339</v>
      </c>
      <c r="E14" s="271">
        <f>+CA!E13</f>
        <v>0</v>
      </c>
      <c r="F14" s="270" t="s">
        <v>333</v>
      </c>
      <c r="G14" s="270" t="s">
        <v>677</v>
      </c>
      <c r="H14" s="271">
        <f>+Memoria!C54+Memoria!C55+Memoria!C56</f>
        <v>0</v>
      </c>
      <c r="I14" s="272">
        <f>ROUND(E14-H14,2)</f>
        <v>0</v>
      </c>
    </row>
    <row r="15" spans="1:12" x14ac:dyDescent="0.2">
      <c r="A15" s="269" t="s">
        <v>309</v>
      </c>
      <c r="B15" s="5" t="s">
        <v>351</v>
      </c>
      <c r="C15" s="270" t="s">
        <v>345</v>
      </c>
      <c r="D15" s="270" t="s">
        <v>352</v>
      </c>
      <c r="E15" s="271">
        <f>+CA!F13</f>
        <v>0</v>
      </c>
      <c r="F15" s="270" t="s">
        <v>333</v>
      </c>
      <c r="G15" s="270">
        <v>8.25</v>
      </c>
      <c r="H15" s="271">
        <f>+Memoria!C56</f>
        <v>0</v>
      </c>
      <c r="I15" s="272">
        <f>ROUND(E15-H15,2)</f>
        <v>0</v>
      </c>
    </row>
    <row r="16" spans="1:12" x14ac:dyDescent="0.2">
      <c r="A16" s="456"/>
      <c r="B16" s="457"/>
      <c r="C16" s="457"/>
      <c r="D16" s="457"/>
      <c r="E16" s="457"/>
      <c r="F16" s="457"/>
      <c r="G16" s="457"/>
      <c r="H16" s="457"/>
      <c r="I16" s="458"/>
    </row>
    <row r="17" spans="1:9" x14ac:dyDescent="0.2">
      <c r="A17" s="269" t="s">
        <v>302</v>
      </c>
      <c r="B17" s="5" t="s">
        <v>353</v>
      </c>
      <c r="C17" s="270" t="s">
        <v>354</v>
      </c>
      <c r="D17" s="270" t="s">
        <v>346</v>
      </c>
      <c r="E17" s="271">
        <f>+CTG!B15</f>
        <v>0</v>
      </c>
      <c r="F17" s="270" t="s">
        <v>333</v>
      </c>
      <c r="G17" s="270" t="s">
        <v>347</v>
      </c>
      <c r="H17" s="271">
        <f>+Memoria!C50</f>
        <v>0</v>
      </c>
      <c r="I17" s="272">
        <f>+ROUND(E17+H17,2)</f>
        <v>0</v>
      </c>
    </row>
    <row r="18" spans="1:9" ht="22.5" x14ac:dyDescent="0.2">
      <c r="A18" s="269" t="s">
        <v>305</v>
      </c>
      <c r="B18" s="5" t="s">
        <v>355</v>
      </c>
      <c r="C18" s="270" t="s">
        <v>354</v>
      </c>
      <c r="D18" s="270" t="s">
        <v>336</v>
      </c>
      <c r="E18" s="271">
        <f>+CTG!C15</f>
        <v>0</v>
      </c>
      <c r="F18" s="270" t="s">
        <v>333</v>
      </c>
      <c r="G18" s="270" t="s">
        <v>349</v>
      </c>
      <c r="H18" s="271">
        <f>+Memoria!C52</f>
        <v>0</v>
      </c>
      <c r="I18" s="272">
        <f>+ROUND(E18+H18,2)</f>
        <v>0</v>
      </c>
    </row>
    <row r="19" spans="1:9" x14ac:dyDescent="0.2">
      <c r="A19" s="269" t="s">
        <v>307</v>
      </c>
      <c r="B19" s="5" t="s">
        <v>356</v>
      </c>
      <c r="C19" s="270" t="s">
        <v>354</v>
      </c>
      <c r="D19" s="270" t="s">
        <v>339</v>
      </c>
      <c r="E19" s="271">
        <f>+CTG!E15</f>
        <v>0</v>
      </c>
      <c r="F19" s="270" t="s">
        <v>333</v>
      </c>
      <c r="G19" s="270" t="s">
        <v>677</v>
      </c>
      <c r="H19" s="271">
        <f>+Memoria!C54+Memoria!C55+Memoria!C56</f>
        <v>0</v>
      </c>
      <c r="I19" s="272">
        <f>+ROUND(E19-H19,2)</f>
        <v>0</v>
      </c>
    </row>
    <row r="20" spans="1:9" x14ac:dyDescent="0.2">
      <c r="A20" s="269" t="s">
        <v>309</v>
      </c>
      <c r="B20" s="5" t="s">
        <v>357</v>
      </c>
      <c r="C20" s="270" t="s">
        <v>354</v>
      </c>
      <c r="D20" s="270" t="s">
        <v>352</v>
      </c>
      <c r="E20" s="271">
        <f>+CTG!F15</f>
        <v>0</v>
      </c>
      <c r="F20" s="270" t="s">
        <v>333</v>
      </c>
      <c r="G20" s="270">
        <v>8.25</v>
      </c>
      <c r="H20" s="271">
        <f>+Memoria!C56</f>
        <v>0</v>
      </c>
      <c r="I20" s="272">
        <f>+ROUND(E20-H20,2)</f>
        <v>0</v>
      </c>
    </row>
    <row r="21" spans="1:9" x14ac:dyDescent="0.2">
      <c r="A21" s="456"/>
      <c r="B21" s="457"/>
      <c r="C21" s="457"/>
      <c r="D21" s="457"/>
      <c r="E21" s="457"/>
      <c r="F21" s="457"/>
      <c r="G21" s="457"/>
      <c r="H21" s="457"/>
      <c r="I21" s="458"/>
    </row>
    <row r="22" spans="1:9" x14ac:dyDescent="0.2">
      <c r="A22" s="269" t="s">
        <v>302</v>
      </c>
      <c r="B22" s="5" t="s">
        <v>358</v>
      </c>
      <c r="C22" s="270" t="s">
        <v>359</v>
      </c>
      <c r="D22" s="270" t="s">
        <v>346</v>
      </c>
      <c r="E22" s="271">
        <f>+COG!B76</f>
        <v>0</v>
      </c>
      <c r="F22" s="270" t="s">
        <v>333</v>
      </c>
      <c r="G22" s="270" t="s">
        <v>347</v>
      </c>
      <c r="H22" s="271">
        <f>+Memoria!C50</f>
        <v>0</v>
      </c>
      <c r="I22" s="272">
        <f>+ROUND(E22+H22,2)</f>
        <v>0</v>
      </c>
    </row>
    <row r="23" spans="1:9" ht="22.5" x14ac:dyDescent="0.2">
      <c r="A23" s="269" t="s">
        <v>305</v>
      </c>
      <c r="B23" s="5" t="s">
        <v>360</v>
      </c>
      <c r="C23" s="270" t="s">
        <v>359</v>
      </c>
      <c r="D23" s="270" t="s">
        <v>336</v>
      </c>
      <c r="E23" s="271">
        <f>+COG!C76</f>
        <v>0</v>
      </c>
      <c r="F23" s="270" t="s">
        <v>333</v>
      </c>
      <c r="G23" s="270" t="s">
        <v>349</v>
      </c>
      <c r="H23" s="271">
        <f>+Memoria!C52</f>
        <v>0</v>
      </c>
      <c r="I23" s="272">
        <f>+ROUND(E23+H23,2)</f>
        <v>0</v>
      </c>
    </row>
    <row r="24" spans="1:9" x14ac:dyDescent="0.2">
      <c r="A24" s="269" t="s">
        <v>307</v>
      </c>
      <c r="B24" s="5" t="s">
        <v>361</v>
      </c>
      <c r="C24" s="270" t="s">
        <v>359</v>
      </c>
      <c r="D24" s="270" t="s">
        <v>339</v>
      </c>
      <c r="E24" s="271">
        <f>+COG!E76</f>
        <v>0</v>
      </c>
      <c r="F24" s="270" t="s">
        <v>333</v>
      </c>
      <c r="G24" s="270" t="s">
        <v>677</v>
      </c>
      <c r="H24" s="271">
        <f>+Memoria!C54+Memoria!C55+Memoria!C56</f>
        <v>0</v>
      </c>
      <c r="I24" s="272">
        <f>+ROUND(E24-H24,2)</f>
        <v>0</v>
      </c>
    </row>
    <row r="25" spans="1:9" x14ac:dyDescent="0.2">
      <c r="A25" s="269" t="s">
        <v>309</v>
      </c>
      <c r="B25" s="5" t="s">
        <v>362</v>
      </c>
      <c r="C25" s="270" t="s">
        <v>359</v>
      </c>
      <c r="D25" s="270" t="s">
        <v>352</v>
      </c>
      <c r="E25" s="271">
        <f>+COG!F76</f>
        <v>0</v>
      </c>
      <c r="F25" s="270" t="s">
        <v>333</v>
      </c>
      <c r="G25" s="270">
        <v>8.25</v>
      </c>
      <c r="H25" s="271">
        <f>+Memoria!C56</f>
        <v>0</v>
      </c>
      <c r="I25" s="272">
        <f>+ROUND(E25-H25,2)</f>
        <v>0</v>
      </c>
    </row>
    <row r="26" spans="1:9" x14ac:dyDescent="0.2">
      <c r="A26" s="456"/>
      <c r="B26" s="457"/>
      <c r="C26" s="457"/>
      <c r="D26" s="457"/>
      <c r="E26" s="457"/>
      <c r="F26" s="457"/>
      <c r="G26" s="457"/>
      <c r="H26" s="457"/>
      <c r="I26" s="458"/>
    </row>
    <row r="27" spans="1:9" x14ac:dyDescent="0.2">
      <c r="A27" s="269" t="s">
        <v>302</v>
      </c>
      <c r="B27" s="5" t="s">
        <v>363</v>
      </c>
      <c r="C27" s="270" t="s">
        <v>364</v>
      </c>
      <c r="D27" s="270" t="s">
        <v>346</v>
      </c>
      <c r="E27" s="271">
        <f>+CFG!B41</f>
        <v>0</v>
      </c>
      <c r="F27" s="270" t="s">
        <v>333</v>
      </c>
      <c r="G27" s="270" t="s">
        <v>347</v>
      </c>
      <c r="H27" s="271">
        <f>+Memoria!C50</f>
        <v>0</v>
      </c>
      <c r="I27" s="272">
        <f>+ROUND(E27+H27,2)</f>
        <v>0</v>
      </c>
    </row>
    <row r="28" spans="1:9" ht="22.5" x14ac:dyDescent="0.2">
      <c r="A28" s="269" t="s">
        <v>305</v>
      </c>
      <c r="B28" s="5" t="s">
        <v>365</v>
      </c>
      <c r="C28" s="270" t="s">
        <v>364</v>
      </c>
      <c r="D28" s="270" t="s">
        <v>336</v>
      </c>
      <c r="E28" s="271">
        <f>+CFG!C41</f>
        <v>0</v>
      </c>
      <c r="F28" s="270" t="s">
        <v>333</v>
      </c>
      <c r="G28" s="270" t="s">
        <v>349</v>
      </c>
      <c r="H28" s="271">
        <f>+Memoria!C52</f>
        <v>0</v>
      </c>
      <c r="I28" s="272">
        <f>+ROUND(E28+H28,2)</f>
        <v>0</v>
      </c>
    </row>
    <row r="29" spans="1:9" x14ac:dyDescent="0.2">
      <c r="A29" s="269" t="s">
        <v>307</v>
      </c>
      <c r="B29" s="5" t="s">
        <v>366</v>
      </c>
      <c r="C29" s="270" t="s">
        <v>364</v>
      </c>
      <c r="D29" s="270" t="s">
        <v>339</v>
      </c>
      <c r="E29" s="271">
        <f>+CFG!E41</f>
        <v>0</v>
      </c>
      <c r="F29" s="270" t="s">
        <v>333</v>
      </c>
      <c r="G29" s="270" t="s">
        <v>677</v>
      </c>
      <c r="H29" s="271">
        <f>+Memoria!C54+Memoria!C55+Memoria!C56</f>
        <v>0</v>
      </c>
      <c r="I29" s="272">
        <f>+ROUND(E29-H29,2)</f>
        <v>0</v>
      </c>
    </row>
    <row r="30" spans="1:9" x14ac:dyDescent="0.2">
      <c r="A30" s="269" t="s">
        <v>309</v>
      </c>
      <c r="B30" s="5" t="s">
        <v>367</v>
      </c>
      <c r="C30" s="270" t="s">
        <v>364</v>
      </c>
      <c r="D30" s="270" t="s">
        <v>352</v>
      </c>
      <c r="E30" s="271">
        <f>+CFG!F41</f>
        <v>0</v>
      </c>
      <c r="F30" s="270" t="s">
        <v>333</v>
      </c>
      <c r="G30" s="270">
        <v>8.25</v>
      </c>
      <c r="H30" s="271">
        <f>+Memoria!C56</f>
        <v>0</v>
      </c>
      <c r="I30" s="272">
        <f>+ROUND(E30-H30,2)</f>
        <v>0</v>
      </c>
    </row>
    <row r="31" spans="1:9" x14ac:dyDescent="0.2">
      <c r="A31" s="456"/>
      <c r="B31" s="457"/>
      <c r="C31" s="457"/>
      <c r="D31" s="457"/>
      <c r="E31" s="457"/>
      <c r="F31" s="457"/>
      <c r="G31" s="457"/>
      <c r="H31" s="457"/>
      <c r="I31" s="458"/>
    </row>
    <row r="32" spans="1:9" ht="22.5" x14ac:dyDescent="0.2">
      <c r="A32" s="269" t="s">
        <v>311</v>
      </c>
      <c r="B32" s="5" t="s">
        <v>368</v>
      </c>
      <c r="C32" s="270" t="s">
        <v>369</v>
      </c>
      <c r="D32" s="270" t="s">
        <v>370</v>
      </c>
      <c r="E32" s="271">
        <f>+EN!B27</f>
        <v>0</v>
      </c>
      <c r="F32" s="270" t="s">
        <v>371</v>
      </c>
      <c r="G32" s="270" t="s">
        <v>372</v>
      </c>
      <c r="H32" s="271">
        <f>+IPF!E25</f>
        <v>0</v>
      </c>
      <c r="I32" s="272">
        <f>+ROUND(E32-H32,2)</f>
        <v>0</v>
      </c>
    </row>
    <row r="33" spans="1:9" ht="33.75" x14ac:dyDescent="0.2">
      <c r="A33" s="269" t="s">
        <v>311</v>
      </c>
      <c r="B33" s="5" t="s">
        <v>373</v>
      </c>
      <c r="C33" s="270" t="s">
        <v>369</v>
      </c>
      <c r="D33" s="270" t="s">
        <v>374</v>
      </c>
      <c r="E33" s="271">
        <f>+EN!C27</f>
        <v>0</v>
      </c>
      <c r="F33" s="270" t="s">
        <v>371</v>
      </c>
      <c r="G33" s="270" t="s">
        <v>375</v>
      </c>
      <c r="H33" s="271">
        <f>+IPF!E27</f>
        <v>0</v>
      </c>
      <c r="I33" s="272">
        <f>+ROUND(E33-H33,2)</f>
        <v>0</v>
      </c>
    </row>
    <row r="34" spans="1:9" ht="33.75" x14ac:dyDescent="0.2">
      <c r="A34" s="269" t="s">
        <v>311</v>
      </c>
      <c r="B34" s="5" t="s">
        <v>376</v>
      </c>
      <c r="C34" s="270" t="s">
        <v>369</v>
      </c>
      <c r="D34" s="270" t="s">
        <v>234</v>
      </c>
      <c r="E34" s="271">
        <f>+EN!D27</f>
        <v>0</v>
      </c>
      <c r="F34" s="270" t="s">
        <v>371</v>
      </c>
      <c r="G34" s="270" t="s">
        <v>377</v>
      </c>
      <c r="H34" s="271">
        <f>+IPF!E29</f>
        <v>0</v>
      </c>
      <c r="I34" s="272">
        <f>+ROUND(E34-H34,2)</f>
        <v>0</v>
      </c>
    </row>
    <row r="35" spans="1:9" x14ac:dyDescent="0.2">
      <c r="A35" s="456"/>
      <c r="B35" s="457"/>
      <c r="C35" s="457"/>
      <c r="D35" s="457"/>
      <c r="E35" s="457"/>
      <c r="F35" s="457"/>
      <c r="G35" s="457"/>
      <c r="H35" s="457"/>
      <c r="I35" s="458"/>
    </row>
    <row r="36" spans="1:9" ht="22.5" x14ac:dyDescent="0.2">
      <c r="A36" s="269" t="s">
        <v>314</v>
      </c>
      <c r="B36" s="5" t="s">
        <v>378</v>
      </c>
      <c r="C36" s="270" t="s">
        <v>379</v>
      </c>
      <c r="D36" s="270" t="s">
        <v>339</v>
      </c>
      <c r="E36" s="271">
        <f>+ID!B23</f>
        <v>0</v>
      </c>
      <c r="F36" s="270" t="s">
        <v>359</v>
      </c>
      <c r="G36" s="270" t="s">
        <v>380</v>
      </c>
      <c r="H36" s="271">
        <f>+COG!E70</f>
        <v>0</v>
      </c>
      <c r="I36" s="272">
        <f>+ROUND(E36-H36,2)</f>
        <v>0</v>
      </c>
    </row>
    <row r="37" spans="1:9" ht="22.5" x14ac:dyDescent="0.2">
      <c r="A37" s="269" t="s">
        <v>314</v>
      </c>
      <c r="B37" s="5" t="s">
        <v>381</v>
      </c>
      <c r="C37" s="270" t="s">
        <v>379</v>
      </c>
      <c r="D37" s="270" t="s">
        <v>352</v>
      </c>
      <c r="E37" s="271">
        <f>+ID!C23</f>
        <v>0</v>
      </c>
      <c r="F37" s="270" t="s">
        <v>359</v>
      </c>
      <c r="G37" s="270" t="s">
        <v>382</v>
      </c>
      <c r="H37" s="271">
        <f>+COG!F70</f>
        <v>0</v>
      </c>
      <c r="I37" s="272">
        <f>+ROUND(E37-H37,2)</f>
        <v>0</v>
      </c>
    </row>
    <row r="38" spans="1:9" x14ac:dyDescent="0.2">
      <c r="A38" s="456"/>
      <c r="B38" s="457"/>
      <c r="C38" s="457"/>
      <c r="D38" s="457"/>
      <c r="E38" s="457"/>
      <c r="F38" s="457"/>
      <c r="G38" s="457"/>
      <c r="H38" s="457"/>
      <c r="I38" s="458"/>
    </row>
    <row r="39" spans="1:9" x14ac:dyDescent="0.2">
      <c r="A39" s="269" t="s">
        <v>317</v>
      </c>
      <c r="B39" s="82" t="s">
        <v>383</v>
      </c>
      <c r="C39" s="270" t="s">
        <v>384</v>
      </c>
      <c r="D39" s="270" t="s">
        <v>346</v>
      </c>
      <c r="E39" s="271">
        <f>+GCP!B36</f>
        <v>0</v>
      </c>
      <c r="F39" s="270" t="s">
        <v>333</v>
      </c>
      <c r="G39" s="270" t="s">
        <v>347</v>
      </c>
      <c r="H39" s="271">
        <f>+Memoria!C50</f>
        <v>0</v>
      </c>
      <c r="I39" s="272">
        <f>+ROUND(E39+H39,2)</f>
        <v>0</v>
      </c>
    </row>
    <row r="40" spans="1:9" ht="22.5" x14ac:dyDescent="0.2">
      <c r="A40" s="269" t="s">
        <v>318</v>
      </c>
      <c r="B40" s="82" t="s">
        <v>385</v>
      </c>
      <c r="C40" s="270" t="s">
        <v>384</v>
      </c>
      <c r="D40" s="270" t="s">
        <v>336</v>
      </c>
      <c r="E40" s="271">
        <f>+GCP!C36</f>
        <v>0</v>
      </c>
      <c r="F40" s="270" t="s">
        <v>333</v>
      </c>
      <c r="G40" s="270" t="s">
        <v>349</v>
      </c>
      <c r="H40" s="271">
        <f>+Memoria!C52</f>
        <v>0</v>
      </c>
      <c r="I40" s="272">
        <f>+ROUND(E40+H40,2)</f>
        <v>0</v>
      </c>
    </row>
    <row r="41" spans="1:9" x14ac:dyDescent="0.2">
      <c r="A41" s="269" t="s">
        <v>319</v>
      </c>
      <c r="B41" s="82" t="s">
        <v>386</v>
      </c>
      <c r="C41" s="270" t="s">
        <v>384</v>
      </c>
      <c r="D41" s="270" t="s">
        <v>339</v>
      </c>
      <c r="E41" s="271">
        <f>+GCP!E36</f>
        <v>0</v>
      </c>
      <c r="F41" s="270" t="s">
        <v>333</v>
      </c>
      <c r="G41" s="270" t="s">
        <v>677</v>
      </c>
      <c r="H41" s="271">
        <f>+Memoria!C54+Memoria!C55+Memoria!C56</f>
        <v>0</v>
      </c>
      <c r="I41" s="272">
        <f t="shared" ref="I41:I42" si="0">ROUND(E41-H41,2)</f>
        <v>0</v>
      </c>
    </row>
    <row r="42" spans="1:9" x14ac:dyDescent="0.2">
      <c r="A42" s="269" t="s">
        <v>320</v>
      </c>
      <c r="B42" s="82" t="s">
        <v>387</v>
      </c>
      <c r="C42" s="270" t="s">
        <v>384</v>
      </c>
      <c r="D42" s="270" t="s">
        <v>352</v>
      </c>
      <c r="E42" s="271">
        <f>+GCP!F36</f>
        <v>0</v>
      </c>
      <c r="F42" s="270" t="s">
        <v>333</v>
      </c>
      <c r="G42" s="270">
        <v>8.25</v>
      </c>
      <c r="H42" s="271">
        <f>+Memoria!C56</f>
        <v>0</v>
      </c>
      <c r="I42" s="272">
        <f t="shared" si="0"/>
        <v>0</v>
      </c>
    </row>
    <row r="43" spans="1:9" x14ac:dyDescent="0.2">
      <c r="A43" s="456"/>
      <c r="B43" s="457"/>
      <c r="C43" s="457"/>
      <c r="D43" s="457"/>
      <c r="E43" s="457"/>
      <c r="F43" s="457"/>
      <c r="G43" s="457"/>
      <c r="H43" s="457"/>
      <c r="I43" s="458"/>
    </row>
    <row r="44" spans="1:9" x14ac:dyDescent="0.2">
      <c r="A44" s="269" t="s">
        <v>317</v>
      </c>
      <c r="B44" s="82" t="s">
        <v>388</v>
      </c>
      <c r="C44" s="270" t="s">
        <v>384</v>
      </c>
      <c r="D44" s="270" t="s">
        <v>346</v>
      </c>
      <c r="E44" s="271">
        <f>+GCP!B36</f>
        <v>0</v>
      </c>
      <c r="F44" s="270" t="s">
        <v>345</v>
      </c>
      <c r="G44" s="270" t="s">
        <v>346</v>
      </c>
      <c r="H44" s="271">
        <f>+CA!B13</f>
        <v>0</v>
      </c>
      <c r="I44" s="272">
        <f>+ROUND(E44-H44,2)</f>
        <v>0</v>
      </c>
    </row>
    <row r="45" spans="1:9" ht="22.5" x14ac:dyDescent="0.2">
      <c r="A45" s="269" t="s">
        <v>318</v>
      </c>
      <c r="B45" s="82" t="s">
        <v>389</v>
      </c>
      <c r="C45" s="270" t="s">
        <v>384</v>
      </c>
      <c r="D45" s="270" t="s">
        <v>336</v>
      </c>
      <c r="E45" s="271">
        <f>+GCP!C36</f>
        <v>0</v>
      </c>
      <c r="F45" s="270" t="s">
        <v>345</v>
      </c>
      <c r="G45" s="270" t="s">
        <v>336</v>
      </c>
      <c r="H45" s="271">
        <f>+CA!C13</f>
        <v>0</v>
      </c>
      <c r="I45" s="272">
        <f>+ROUND(E45-H45,2)</f>
        <v>0</v>
      </c>
    </row>
    <row r="46" spans="1:9" x14ac:dyDescent="0.2">
      <c r="A46" s="269" t="s">
        <v>319</v>
      </c>
      <c r="B46" s="82" t="s">
        <v>390</v>
      </c>
      <c r="C46" s="270" t="s">
        <v>384</v>
      </c>
      <c r="D46" s="270" t="s">
        <v>339</v>
      </c>
      <c r="E46" s="271">
        <f>+GCP!E36</f>
        <v>0</v>
      </c>
      <c r="F46" s="270" t="s">
        <v>345</v>
      </c>
      <c r="G46" s="270" t="s">
        <v>339</v>
      </c>
      <c r="H46" s="271">
        <f>+CA!E13</f>
        <v>0</v>
      </c>
      <c r="I46" s="272">
        <f>ROUND(E46-H46,2)</f>
        <v>0</v>
      </c>
    </row>
    <row r="47" spans="1:9" x14ac:dyDescent="0.2">
      <c r="A47" s="269" t="s">
        <v>320</v>
      </c>
      <c r="B47" s="82" t="s">
        <v>391</v>
      </c>
      <c r="C47" s="270" t="s">
        <v>384</v>
      </c>
      <c r="D47" s="270" t="s">
        <v>352</v>
      </c>
      <c r="E47" s="271">
        <f>+GCP!F36</f>
        <v>0</v>
      </c>
      <c r="F47" s="270" t="s">
        <v>345</v>
      </c>
      <c r="G47" s="270" t="s">
        <v>352</v>
      </c>
      <c r="H47" s="271">
        <f>+CA!F13</f>
        <v>0</v>
      </c>
      <c r="I47" s="272">
        <f>ROUND(E47-H47,2)</f>
        <v>0</v>
      </c>
    </row>
    <row r="48" spans="1:9" x14ac:dyDescent="0.2">
      <c r="A48" s="456"/>
      <c r="B48" s="457"/>
      <c r="C48" s="457"/>
      <c r="D48" s="457"/>
      <c r="E48" s="457"/>
      <c r="F48" s="457"/>
      <c r="G48" s="457"/>
      <c r="H48" s="457"/>
      <c r="I48" s="458"/>
    </row>
    <row r="49" spans="1:9" x14ac:dyDescent="0.2">
      <c r="A49" s="269" t="s">
        <v>317</v>
      </c>
      <c r="B49" s="82" t="s">
        <v>392</v>
      </c>
      <c r="C49" s="270" t="s">
        <v>384</v>
      </c>
      <c r="D49" s="270" t="s">
        <v>346</v>
      </c>
      <c r="E49" s="271">
        <f>+GCP!B36</f>
        <v>0</v>
      </c>
      <c r="F49" s="270" t="s">
        <v>354</v>
      </c>
      <c r="G49" s="270" t="s">
        <v>346</v>
      </c>
      <c r="H49" s="271">
        <f>+CTG!B15</f>
        <v>0</v>
      </c>
      <c r="I49" s="272">
        <f>+ROUND(E49-H49,2)</f>
        <v>0</v>
      </c>
    </row>
    <row r="50" spans="1:9" ht="22.5" x14ac:dyDescent="0.2">
      <c r="A50" s="269" t="s">
        <v>318</v>
      </c>
      <c r="B50" s="82" t="s">
        <v>393</v>
      </c>
      <c r="C50" s="270" t="s">
        <v>384</v>
      </c>
      <c r="D50" s="270" t="s">
        <v>336</v>
      </c>
      <c r="E50" s="271">
        <f>+GCP!C36</f>
        <v>0</v>
      </c>
      <c r="F50" s="270" t="s">
        <v>354</v>
      </c>
      <c r="G50" s="270" t="s">
        <v>336</v>
      </c>
      <c r="H50" s="271">
        <f>+CTG!C15</f>
        <v>0</v>
      </c>
      <c r="I50" s="272">
        <f>+ROUND(E50-H50,2)</f>
        <v>0</v>
      </c>
    </row>
    <row r="51" spans="1:9" x14ac:dyDescent="0.2">
      <c r="A51" s="269" t="s">
        <v>319</v>
      </c>
      <c r="B51" s="82" t="s">
        <v>394</v>
      </c>
      <c r="C51" s="270" t="s">
        <v>384</v>
      </c>
      <c r="D51" s="270" t="s">
        <v>339</v>
      </c>
      <c r="E51" s="271">
        <f>+GCP!E36</f>
        <v>0</v>
      </c>
      <c r="F51" s="270" t="s">
        <v>354</v>
      </c>
      <c r="G51" s="270" t="s">
        <v>339</v>
      </c>
      <c r="H51" s="271">
        <f>+CTG!E15</f>
        <v>0</v>
      </c>
      <c r="I51" s="272">
        <f>ROUND(E51-H51,2)</f>
        <v>0</v>
      </c>
    </row>
    <row r="52" spans="1:9" x14ac:dyDescent="0.2">
      <c r="A52" s="269" t="s">
        <v>320</v>
      </c>
      <c r="B52" s="82" t="s">
        <v>395</v>
      </c>
      <c r="C52" s="270" t="s">
        <v>384</v>
      </c>
      <c r="D52" s="270" t="s">
        <v>352</v>
      </c>
      <c r="E52" s="271">
        <f>+GCP!F36</f>
        <v>0</v>
      </c>
      <c r="F52" s="270" t="s">
        <v>354</v>
      </c>
      <c r="G52" s="270" t="s">
        <v>352</v>
      </c>
      <c r="H52" s="271">
        <f>+CTG!F15</f>
        <v>0</v>
      </c>
      <c r="I52" s="272">
        <f>ROUND(E52-H52,2)</f>
        <v>0</v>
      </c>
    </row>
    <row r="53" spans="1:9" x14ac:dyDescent="0.2">
      <c r="A53" s="456"/>
      <c r="B53" s="457"/>
      <c r="C53" s="457"/>
      <c r="D53" s="457"/>
      <c r="E53" s="457"/>
      <c r="F53" s="457"/>
      <c r="G53" s="457"/>
      <c r="H53" s="457"/>
      <c r="I53" s="458"/>
    </row>
    <row r="54" spans="1:9" x14ac:dyDescent="0.2">
      <c r="A54" s="269" t="s">
        <v>317</v>
      </c>
      <c r="B54" s="82" t="s">
        <v>396</v>
      </c>
      <c r="C54" s="270" t="s">
        <v>384</v>
      </c>
      <c r="D54" s="270" t="s">
        <v>346</v>
      </c>
      <c r="E54" s="271">
        <f>+GCP!B36</f>
        <v>0</v>
      </c>
      <c r="F54" s="270" t="s">
        <v>359</v>
      </c>
      <c r="G54" s="270" t="s">
        <v>346</v>
      </c>
      <c r="H54" s="271">
        <f>+COG!B76</f>
        <v>0</v>
      </c>
      <c r="I54" s="272">
        <f>+ROUND(E54-H54,2)</f>
        <v>0</v>
      </c>
    </row>
    <row r="55" spans="1:9" ht="22.5" x14ac:dyDescent="0.2">
      <c r="A55" s="269" t="s">
        <v>318</v>
      </c>
      <c r="B55" s="82" t="s">
        <v>397</v>
      </c>
      <c r="C55" s="270" t="s">
        <v>384</v>
      </c>
      <c r="D55" s="270" t="s">
        <v>336</v>
      </c>
      <c r="E55" s="271">
        <f>+GCP!C36</f>
        <v>0</v>
      </c>
      <c r="F55" s="270" t="s">
        <v>359</v>
      </c>
      <c r="G55" s="270" t="s">
        <v>336</v>
      </c>
      <c r="H55" s="271">
        <f>+COG!C76</f>
        <v>0</v>
      </c>
      <c r="I55" s="272">
        <f>+ROUND(E55-H55,2)</f>
        <v>0</v>
      </c>
    </row>
    <row r="56" spans="1:9" x14ac:dyDescent="0.2">
      <c r="A56" s="269" t="s">
        <v>319</v>
      </c>
      <c r="B56" s="82" t="s">
        <v>398</v>
      </c>
      <c r="C56" s="270" t="s">
        <v>384</v>
      </c>
      <c r="D56" s="270" t="s">
        <v>339</v>
      </c>
      <c r="E56" s="271">
        <f>+GCP!E36</f>
        <v>0</v>
      </c>
      <c r="F56" s="270" t="s">
        <v>359</v>
      </c>
      <c r="G56" s="270" t="s">
        <v>339</v>
      </c>
      <c r="H56" s="271">
        <f>+CTG!E15</f>
        <v>0</v>
      </c>
      <c r="I56" s="272">
        <f>ROUND(E56-H56,2)</f>
        <v>0</v>
      </c>
    </row>
    <row r="57" spans="1:9" x14ac:dyDescent="0.2">
      <c r="A57" s="269" t="s">
        <v>320</v>
      </c>
      <c r="B57" s="82" t="s">
        <v>399</v>
      </c>
      <c r="C57" s="270" t="s">
        <v>384</v>
      </c>
      <c r="D57" s="270" t="s">
        <v>352</v>
      </c>
      <c r="E57" s="271">
        <f>+GCP!F36</f>
        <v>0</v>
      </c>
      <c r="F57" s="270" t="s">
        <v>359</v>
      </c>
      <c r="G57" s="270" t="s">
        <v>352</v>
      </c>
      <c r="H57" s="271">
        <f>+COG!F76</f>
        <v>0</v>
      </c>
      <c r="I57" s="272">
        <f>ROUND(E57-H57,2)</f>
        <v>0</v>
      </c>
    </row>
    <row r="58" spans="1:9" x14ac:dyDescent="0.2">
      <c r="A58" s="456"/>
      <c r="B58" s="457"/>
      <c r="C58" s="457"/>
      <c r="D58" s="457"/>
      <c r="E58" s="457"/>
      <c r="F58" s="457"/>
      <c r="G58" s="457"/>
      <c r="H58" s="457"/>
      <c r="I58" s="458"/>
    </row>
    <row r="59" spans="1:9" x14ac:dyDescent="0.2">
      <c r="A59" s="269" t="s">
        <v>317</v>
      </c>
      <c r="B59" s="82" t="s">
        <v>400</v>
      </c>
      <c r="C59" s="270" t="s">
        <v>384</v>
      </c>
      <c r="D59" s="270" t="s">
        <v>346</v>
      </c>
      <c r="E59" s="271">
        <f>+GCP!B36</f>
        <v>0</v>
      </c>
      <c r="F59" s="270" t="s">
        <v>364</v>
      </c>
      <c r="G59" s="270" t="s">
        <v>346</v>
      </c>
      <c r="H59" s="271">
        <f>+CFG!B41</f>
        <v>0</v>
      </c>
      <c r="I59" s="272">
        <f>+ROUND(E59-H59,2)</f>
        <v>0</v>
      </c>
    </row>
    <row r="60" spans="1:9" ht="22.5" x14ac:dyDescent="0.2">
      <c r="A60" s="269" t="s">
        <v>318</v>
      </c>
      <c r="B60" s="82" t="s">
        <v>401</v>
      </c>
      <c r="C60" s="270" t="s">
        <v>384</v>
      </c>
      <c r="D60" s="270" t="s">
        <v>336</v>
      </c>
      <c r="E60" s="271">
        <f>+GCP!C36</f>
        <v>0</v>
      </c>
      <c r="F60" s="270" t="s">
        <v>364</v>
      </c>
      <c r="G60" s="270" t="s">
        <v>336</v>
      </c>
      <c r="H60" s="271">
        <f>+CFG!C41</f>
        <v>0</v>
      </c>
      <c r="I60" s="272">
        <f>+ROUND(E60-H60,2)</f>
        <v>0</v>
      </c>
    </row>
    <row r="61" spans="1:9" x14ac:dyDescent="0.2">
      <c r="A61" s="269" t="s">
        <v>319</v>
      </c>
      <c r="B61" s="82" t="s">
        <v>402</v>
      </c>
      <c r="C61" s="270" t="s">
        <v>384</v>
      </c>
      <c r="D61" s="270" t="s">
        <v>339</v>
      </c>
      <c r="E61" s="271">
        <f>+GCP!E36</f>
        <v>0</v>
      </c>
      <c r="F61" s="270" t="s">
        <v>364</v>
      </c>
      <c r="G61" s="270" t="s">
        <v>339</v>
      </c>
      <c r="H61" s="271">
        <f>+CFG!E41</f>
        <v>0</v>
      </c>
      <c r="I61" s="272">
        <f>ROUND(E61-H61,2)</f>
        <v>0</v>
      </c>
    </row>
    <row r="62" spans="1:9" x14ac:dyDescent="0.2">
      <c r="A62" s="273" t="s">
        <v>320</v>
      </c>
      <c r="B62" s="274" t="s">
        <v>403</v>
      </c>
      <c r="C62" s="275" t="s">
        <v>384</v>
      </c>
      <c r="D62" s="275" t="s">
        <v>352</v>
      </c>
      <c r="E62" s="276">
        <f>+GCP!F36</f>
        <v>0</v>
      </c>
      <c r="F62" s="275" t="s">
        <v>364</v>
      </c>
      <c r="G62" s="275" t="s">
        <v>352</v>
      </c>
      <c r="H62" s="276">
        <f>+CFG!F41</f>
        <v>0</v>
      </c>
      <c r="I62" s="277">
        <f>ROUND(E62-H62,2)</f>
        <v>0</v>
      </c>
    </row>
  </sheetData>
  <mergeCells count="24">
    <mergeCell ref="A1:G1"/>
    <mergeCell ref="A2:G2"/>
    <mergeCell ref="A3:G3"/>
    <mergeCell ref="A5:A6"/>
    <mergeCell ref="B5:B6"/>
    <mergeCell ref="C5:C6"/>
    <mergeCell ref="D5:D6"/>
    <mergeCell ref="E5:E6"/>
    <mergeCell ref="F5:F6"/>
    <mergeCell ref="G5:G6"/>
    <mergeCell ref="H5:H6"/>
    <mergeCell ref="I5:I6"/>
    <mergeCell ref="A11:I11"/>
    <mergeCell ref="A16:I16"/>
    <mergeCell ref="A21:I21"/>
    <mergeCell ref="A53:I53"/>
    <mergeCell ref="A58:I58"/>
    <mergeCell ref="L11:L12"/>
    <mergeCell ref="A26:I26"/>
    <mergeCell ref="A31:I31"/>
    <mergeCell ref="A35:I35"/>
    <mergeCell ref="A38:I38"/>
    <mergeCell ref="A43:I43"/>
    <mergeCell ref="A48:I48"/>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formula1>"Trimestral,Cuenta Pública"</formula1>
    </dataValidation>
    <dataValidation type="list" allowBlank="1" showInputMessage="1" showErrorMessage="1" sqref="I3">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1"/>
  <sheetViews>
    <sheetView zoomScaleNormal="100" workbookViewId="0">
      <selection sqref="A1:C1"/>
    </sheetView>
  </sheetViews>
  <sheetFormatPr baseColWidth="10" defaultColWidth="9.28515625" defaultRowHeight="11.25" x14ac:dyDescent="0.25"/>
  <cols>
    <col min="1" max="1" width="78.42578125" style="8" customWidth="1"/>
    <col min="2" max="3" width="20.140625" style="8" customWidth="1"/>
    <col min="4" max="4" width="9.28515625" style="8" bestFit="1" customWidth="1"/>
    <col min="5" max="16384" width="9.28515625" style="8"/>
  </cols>
  <sheetData>
    <row r="1" spans="1:4" ht="45" customHeight="1" x14ac:dyDescent="0.25">
      <c r="A1" s="467" t="s">
        <v>679</v>
      </c>
      <c r="B1" s="468"/>
      <c r="C1" s="469"/>
    </row>
    <row r="2" spans="1:4" x14ac:dyDescent="0.25">
      <c r="A2" s="9" t="s">
        <v>100</v>
      </c>
      <c r="B2" s="9">
        <v>2025</v>
      </c>
      <c r="C2" s="9">
        <v>2024</v>
      </c>
    </row>
    <row r="3" spans="1:4" s="12" customFormat="1" x14ac:dyDescent="0.25">
      <c r="A3" s="10" t="s">
        <v>102</v>
      </c>
      <c r="B3" s="11"/>
      <c r="C3" s="11"/>
    </row>
    <row r="4" spans="1:4" x14ac:dyDescent="0.25">
      <c r="A4" s="13" t="s">
        <v>103</v>
      </c>
      <c r="B4" s="14">
        <f>SUM(B5:B11)</f>
        <v>0</v>
      </c>
      <c r="C4" s="14">
        <f>SUM(C5:C11)</f>
        <v>0</v>
      </c>
      <c r="D4" s="12"/>
    </row>
    <row r="5" spans="1:4" x14ac:dyDescent="0.2">
      <c r="A5" s="15" t="s">
        <v>104</v>
      </c>
      <c r="B5" s="16">
        <v>0</v>
      </c>
      <c r="C5" s="16">
        <v>0</v>
      </c>
      <c r="D5" s="17">
        <v>4110</v>
      </c>
    </row>
    <row r="6" spans="1:4" x14ac:dyDescent="0.2">
      <c r="A6" s="15" t="s">
        <v>105</v>
      </c>
      <c r="B6" s="16">
        <v>0</v>
      </c>
      <c r="C6" s="16">
        <v>0</v>
      </c>
      <c r="D6" s="17">
        <v>4120</v>
      </c>
    </row>
    <row r="7" spans="1:4" x14ac:dyDescent="0.2">
      <c r="A7" s="15" t="s">
        <v>106</v>
      </c>
      <c r="B7" s="16">
        <v>0</v>
      </c>
      <c r="C7" s="16">
        <v>0</v>
      </c>
      <c r="D7" s="17">
        <v>4130</v>
      </c>
    </row>
    <row r="8" spans="1:4" x14ac:dyDescent="0.2">
      <c r="A8" s="15" t="s">
        <v>107</v>
      </c>
      <c r="B8" s="16">
        <v>0</v>
      </c>
      <c r="C8" s="16">
        <v>0</v>
      </c>
      <c r="D8" s="17">
        <v>4140</v>
      </c>
    </row>
    <row r="9" spans="1:4" x14ac:dyDescent="0.2">
      <c r="A9" s="15" t="s">
        <v>108</v>
      </c>
      <c r="B9" s="16">
        <v>0</v>
      </c>
      <c r="C9" s="16">
        <v>0</v>
      </c>
      <c r="D9" s="17">
        <v>4150</v>
      </c>
    </row>
    <row r="10" spans="1:4" x14ac:dyDescent="0.2">
      <c r="A10" s="15" t="s">
        <v>109</v>
      </c>
      <c r="B10" s="16">
        <v>0</v>
      </c>
      <c r="C10" s="16">
        <v>0</v>
      </c>
      <c r="D10" s="17">
        <v>4160</v>
      </c>
    </row>
    <row r="11" spans="1:4" ht="11.25" customHeight="1" x14ac:dyDescent="0.2">
      <c r="A11" s="15" t="s">
        <v>110</v>
      </c>
      <c r="B11" s="16">
        <v>0</v>
      </c>
      <c r="C11" s="16">
        <v>0</v>
      </c>
      <c r="D11" s="17">
        <v>4170</v>
      </c>
    </row>
    <row r="12" spans="1:4" ht="11.25" customHeight="1" x14ac:dyDescent="0.25">
      <c r="A12" s="15"/>
      <c r="B12" s="11"/>
      <c r="C12" s="11"/>
      <c r="D12" s="12"/>
    </row>
    <row r="13" spans="1:4" ht="33.75" x14ac:dyDescent="0.25">
      <c r="A13" s="13" t="s">
        <v>111</v>
      </c>
      <c r="B13" s="14">
        <f>SUM(B14:B15)</f>
        <v>0</v>
      </c>
      <c r="C13" s="14">
        <f>SUM(C14:C15)</f>
        <v>0</v>
      </c>
      <c r="D13" s="12"/>
    </row>
    <row r="14" spans="1:4" ht="22.5" x14ac:dyDescent="0.2">
      <c r="A14" s="15" t="s">
        <v>112</v>
      </c>
      <c r="B14" s="16">
        <v>0</v>
      </c>
      <c r="C14" s="16">
        <v>0</v>
      </c>
      <c r="D14" s="17">
        <v>4210</v>
      </c>
    </row>
    <row r="15" spans="1:4" ht="11.25" customHeight="1" x14ac:dyDescent="0.2">
      <c r="A15" s="15" t="s">
        <v>113</v>
      </c>
      <c r="B15" s="16">
        <v>0</v>
      </c>
      <c r="C15" s="16">
        <v>0</v>
      </c>
      <c r="D15" s="17">
        <v>4220</v>
      </c>
    </row>
    <row r="16" spans="1:4" ht="11.25" customHeight="1" x14ac:dyDescent="0.25">
      <c r="A16" s="15"/>
      <c r="B16" s="11"/>
      <c r="C16" s="11"/>
      <c r="D16" s="12"/>
    </row>
    <row r="17" spans="1:5" ht="11.25" customHeight="1" x14ac:dyDescent="0.25">
      <c r="A17" s="13" t="s">
        <v>114</v>
      </c>
      <c r="B17" s="14">
        <f>SUM(B18:B22)</f>
        <v>0</v>
      </c>
      <c r="C17" s="14">
        <f>SUM(C18:C22)</f>
        <v>0</v>
      </c>
      <c r="D17" s="12"/>
    </row>
    <row r="18" spans="1:5" ht="11.25" customHeight="1" x14ac:dyDescent="0.2">
      <c r="A18" s="15" t="s">
        <v>115</v>
      </c>
      <c r="B18" s="16">
        <v>0</v>
      </c>
      <c r="C18" s="16">
        <v>0</v>
      </c>
      <c r="D18" s="17">
        <v>4310</v>
      </c>
    </row>
    <row r="19" spans="1:5" ht="11.25" customHeight="1" x14ac:dyDescent="0.2">
      <c r="A19" s="15" t="s">
        <v>116</v>
      </c>
      <c r="B19" s="16">
        <v>0</v>
      </c>
      <c r="C19" s="16">
        <v>0</v>
      </c>
      <c r="D19" s="17">
        <v>4320</v>
      </c>
    </row>
    <row r="20" spans="1:5" ht="11.25" customHeight="1" x14ac:dyDescent="0.2">
      <c r="A20" s="15" t="s">
        <v>117</v>
      </c>
      <c r="B20" s="16">
        <v>0</v>
      </c>
      <c r="C20" s="16">
        <v>0</v>
      </c>
      <c r="D20" s="17">
        <v>4330</v>
      </c>
    </row>
    <row r="21" spans="1:5" ht="11.25" customHeight="1" x14ac:dyDescent="0.2">
      <c r="A21" s="15" t="s">
        <v>118</v>
      </c>
      <c r="B21" s="16">
        <v>0</v>
      </c>
      <c r="C21" s="16">
        <v>0</v>
      </c>
      <c r="D21" s="17">
        <v>4340</v>
      </c>
    </row>
    <row r="22" spans="1:5" ht="11.25" customHeight="1" x14ac:dyDescent="0.2">
      <c r="A22" s="15" t="s">
        <v>119</v>
      </c>
      <c r="B22" s="16">
        <v>0</v>
      </c>
      <c r="C22" s="16">
        <v>0</v>
      </c>
      <c r="D22" s="17">
        <v>4390</v>
      </c>
    </row>
    <row r="23" spans="1:5" ht="11.25" customHeight="1" x14ac:dyDescent="0.25">
      <c r="A23" s="18"/>
      <c r="B23" s="11"/>
      <c r="C23" s="11"/>
      <c r="D23" s="12"/>
    </row>
    <row r="24" spans="1:5" ht="11.25" customHeight="1" x14ac:dyDescent="0.25">
      <c r="A24" s="10" t="s">
        <v>120</v>
      </c>
      <c r="B24" s="14">
        <f>SUM(B4+B13+B17)</f>
        <v>0</v>
      </c>
      <c r="C24" s="19">
        <f>SUM(C4+C13+C17)</f>
        <v>0</v>
      </c>
      <c r="D24" s="12"/>
    </row>
    <row r="25" spans="1:5" ht="11.25" customHeight="1" x14ac:dyDescent="0.25">
      <c r="A25" s="20"/>
      <c r="B25" s="11"/>
      <c r="C25" s="11"/>
      <c r="D25" s="12"/>
      <c r="E25" s="12"/>
    </row>
    <row r="26" spans="1:5" s="12" customFormat="1" ht="11.25" customHeight="1" x14ac:dyDescent="0.25">
      <c r="A26" s="10" t="s">
        <v>121</v>
      </c>
      <c r="B26" s="11"/>
      <c r="C26" s="11"/>
      <c r="E26" s="8"/>
    </row>
    <row r="27" spans="1:5" ht="11.25" customHeight="1" x14ac:dyDescent="0.25">
      <c r="A27" s="13" t="s">
        <v>122</v>
      </c>
      <c r="B27" s="14">
        <f>SUM(B28:B30)</f>
        <v>0</v>
      </c>
      <c r="C27" s="14">
        <f>SUM(C28:C30)</f>
        <v>0</v>
      </c>
      <c r="D27" s="12"/>
    </row>
    <row r="28" spans="1:5" ht="11.25" customHeight="1" x14ac:dyDescent="0.2">
      <c r="A28" s="15" t="s">
        <v>123</v>
      </c>
      <c r="B28" s="16">
        <v>0</v>
      </c>
      <c r="C28" s="16">
        <v>0</v>
      </c>
      <c r="D28" s="17">
        <v>5110</v>
      </c>
    </row>
    <row r="29" spans="1:5" ht="11.25" customHeight="1" x14ac:dyDescent="0.2">
      <c r="A29" s="15" t="s">
        <v>124</v>
      </c>
      <c r="B29" s="16">
        <v>0</v>
      </c>
      <c r="C29" s="16">
        <v>0</v>
      </c>
      <c r="D29" s="17">
        <v>5120</v>
      </c>
    </row>
    <row r="30" spans="1:5" ht="11.25" customHeight="1" x14ac:dyDescent="0.2">
      <c r="A30" s="15" t="s">
        <v>125</v>
      </c>
      <c r="B30" s="16">
        <v>0</v>
      </c>
      <c r="C30" s="16">
        <v>0</v>
      </c>
      <c r="D30" s="17">
        <v>5130</v>
      </c>
    </row>
    <row r="31" spans="1:5" ht="11.25" customHeight="1" x14ac:dyDescent="0.25">
      <c r="A31" s="15"/>
      <c r="B31" s="11"/>
      <c r="C31" s="11"/>
      <c r="D31" s="12"/>
    </row>
    <row r="32" spans="1:5" ht="11.25" customHeight="1" x14ac:dyDescent="0.25">
      <c r="A32" s="13" t="s">
        <v>126</v>
      </c>
      <c r="B32" s="14">
        <f>SUM(B33:B41)</f>
        <v>0</v>
      </c>
      <c r="C32" s="14">
        <f>SUM(C33:C41)</f>
        <v>0</v>
      </c>
      <c r="D32" s="12"/>
    </row>
    <row r="33" spans="1:4" ht="11.25" customHeight="1" x14ac:dyDescent="0.2">
      <c r="A33" s="15" t="s">
        <v>127</v>
      </c>
      <c r="B33" s="16">
        <v>0</v>
      </c>
      <c r="C33" s="16">
        <v>0</v>
      </c>
      <c r="D33" s="17">
        <v>5210</v>
      </c>
    </row>
    <row r="34" spans="1:4" ht="11.25" customHeight="1" x14ac:dyDescent="0.2">
      <c r="A34" s="15" t="s">
        <v>128</v>
      </c>
      <c r="B34" s="16">
        <v>0</v>
      </c>
      <c r="C34" s="16">
        <v>0</v>
      </c>
      <c r="D34" s="17">
        <v>5220</v>
      </c>
    </row>
    <row r="35" spans="1:4" ht="11.25" customHeight="1" x14ac:dyDescent="0.2">
      <c r="A35" s="15" t="s">
        <v>129</v>
      </c>
      <c r="B35" s="16">
        <v>0</v>
      </c>
      <c r="C35" s="16">
        <v>0</v>
      </c>
      <c r="D35" s="17">
        <v>5230</v>
      </c>
    </row>
    <row r="36" spans="1:4" ht="11.25" customHeight="1" x14ac:dyDescent="0.2">
      <c r="A36" s="15" t="s">
        <v>130</v>
      </c>
      <c r="B36" s="16">
        <v>0</v>
      </c>
      <c r="C36" s="16">
        <v>0</v>
      </c>
      <c r="D36" s="17">
        <v>5240</v>
      </c>
    </row>
    <row r="37" spans="1:4" ht="11.25" customHeight="1" x14ac:dyDescent="0.2">
      <c r="A37" s="15" t="s">
        <v>131</v>
      </c>
      <c r="B37" s="16">
        <v>0</v>
      </c>
      <c r="C37" s="16">
        <v>0</v>
      </c>
      <c r="D37" s="17">
        <v>5250</v>
      </c>
    </row>
    <row r="38" spans="1:4" ht="11.25" customHeight="1" x14ac:dyDescent="0.2">
      <c r="A38" s="15" t="s">
        <v>132</v>
      </c>
      <c r="B38" s="16">
        <v>0</v>
      </c>
      <c r="C38" s="16">
        <v>0</v>
      </c>
      <c r="D38" s="17">
        <v>5260</v>
      </c>
    </row>
    <row r="39" spans="1:4" ht="11.25" customHeight="1" x14ac:dyDescent="0.2">
      <c r="A39" s="15" t="s">
        <v>133</v>
      </c>
      <c r="B39" s="16">
        <v>0</v>
      </c>
      <c r="C39" s="16">
        <v>0</v>
      </c>
      <c r="D39" s="17">
        <v>5270</v>
      </c>
    </row>
    <row r="40" spans="1:4" ht="11.25" customHeight="1" x14ac:dyDescent="0.2">
      <c r="A40" s="15" t="s">
        <v>134</v>
      </c>
      <c r="B40" s="16">
        <v>0</v>
      </c>
      <c r="C40" s="16">
        <v>0</v>
      </c>
      <c r="D40" s="17">
        <v>5280</v>
      </c>
    </row>
    <row r="41" spans="1:4" ht="11.25" customHeight="1" x14ac:dyDescent="0.2">
      <c r="A41" s="15" t="s">
        <v>135</v>
      </c>
      <c r="B41" s="16">
        <v>0</v>
      </c>
      <c r="C41" s="16">
        <v>0</v>
      </c>
      <c r="D41" s="17">
        <v>5290</v>
      </c>
    </row>
    <row r="42" spans="1:4" ht="11.25" customHeight="1" x14ac:dyDescent="0.25">
      <c r="A42" s="15"/>
      <c r="B42" s="11"/>
      <c r="C42" s="11"/>
      <c r="D42" s="12"/>
    </row>
    <row r="43" spans="1:4" ht="11.25" customHeight="1" x14ac:dyDescent="0.25">
      <c r="A43" s="13" t="s">
        <v>136</v>
      </c>
      <c r="B43" s="14">
        <f>SUM(B44:B46)</f>
        <v>0</v>
      </c>
      <c r="C43" s="14">
        <f>SUM(C44:C46)</f>
        <v>0</v>
      </c>
      <c r="D43" s="12"/>
    </row>
    <row r="44" spans="1:4" ht="11.25" customHeight="1" x14ac:dyDescent="0.2">
      <c r="A44" s="15" t="s">
        <v>137</v>
      </c>
      <c r="B44" s="16">
        <v>0</v>
      </c>
      <c r="C44" s="16">
        <v>0</v>
      </c>
      <c r="D44" s="17">
        <v>5310</v>
      </c>
    </row>
    <row r="45" spans="1:4" ht="11.25" customHeight="1" x14ac:dyDescent="0.2">
      <c r="A45" s="15" t="s">
        <v>138</v>
      </c>
      <c r="B45" s="16">
        <v>0</v>
      </c>
      <c r="C45" s="16">
        <v>0</v>
      </c>
      <c r="D45" s="17">
        <v>5320</v>
      </c>
    </row>
    <row r="46" spans="1:4" ht="11.25" customHeight="1" x14ac:dyDescent="0.2">
      <c r="A46" s="15" t="s">
        <v>139</v>
      </c>
      <c r="B46" s="16">
        <v>0</v>
      </c>
      <c r="C46" s="16">
        <v>0</v>
      </c>
      <c r="D46" s="17">
        <v>5330</v>
      </c>
    </row>
    <row r="47" spans="1:4" ht="11.25" customHeight="1" x14ac:dyDescent="0.25">
      <c r="A47" s="15"/>
      <c r="B47" s="11"/>
      <c r="C47" s="11"/>
      <c r="D47" s="12"/>
    </row>
    <row r="48" spans="1:4" ht="11.25" customHeight="1" x14ac:dyDescent="0.25">
      <c r="A48" s="13" t="s">
        <v>140</v>
      </c>
      <c r="B48" s="14">
        <f>SUM(B49:B53)</f>
        <v>0</v>
      </c>
      <c r="C48" s="14">
        <f>SUM(C49:C53)</f>
        <v>0</v>
      </c>
      <c r="D48" s="12"/>
    </row>
    <row r="49" spans="1:4" ht="11.25" customHeight="1" x14ac:dyDescent="0.2">
      <c r="A49" s="15" t="s">
        <v>141</v>
      </c>
      <c r="B49" s="16">
        <v>0</v>
      </c>
      <c r="C49" s="16">
        <v>0</v>
      </c>
      <c r="D49" s="17">
        <v>5410</v>
      </c>
    </row>
    <row r="50" spans="1:4" ht="11.25" customHeight="1" x14ac:dyDescent="0.2">
      <c r="A50" s="15" t="s">
        <v>142</v>
      </c>
      <c r="B50" s="16">
        <v>0</v>
      </c>
      <c r="C50" s="16">
        <v>0</v>
      </c>
      <c r="D50" s="17">
        <v>5420</v>
      </c>
    </row>
    <row r="51" spans="1:4" ht="11.25" customHeight="1" x14ac:dyDescent="0.2">
      <c r="A51" s="15" t="s">
        <v>143</v>
      </c>
      <c r="B51" s="16">
        <v>0</v>
      </c>
      <c r="C51" s="16">
        <v>0</v>
      </c>
      <c r="D51" s="17">
        <v>5430</v>
      </c>
    </row>
    <row r="52" spans="1:4" ht="11.25" customHeight="1" x14ac:dyDescent="0.2">
      <c r="A52" s="15" t="s">
        <v>144</v>
      </c>
      <c r="B52" s="16">
        <v>0</v>
      </c>
      <c r="C52" s="16">
        <v>0</v>
      </c>
      <c r="D52" s="17">
        <v>5440</v>
      </c>
    </row>
    <row r="53" spans="1:4" ht="11.25" customHeight="1" x14ac:dyDescent="0.2">
      <c r="A53" s="15" t="s">
        <v>145</v>
      </c>
      <c r="B53" s="16">
        <v>0</v>
      </c>
      <c r="C53" s="16">
        <v>0</v>
      </c>
      <c r="D53" s="17">
        <v>5450</v>
      </c>
    </row>
    <row r="54" spans="1:4" ht="11.25" customHeight="1" x14ac:dyDescent="0.25">
      <c r="A54" s="15"/>
      <c r="B54" s="11"/>
      <c r="C54" s="11"/>
      <c r="D54" s="12"/>
    </row>
    <row r="55" spans="1:4" ht="11.25" customHeight="1" x14ac:dyDescent="0.25">
      <c r="A55" s="13" t="s">
        <v>146</v>
      </c>
      <c r="B55" s="14">
        <f>SUM(B56:B61)</f>
        <v>0</v>
      </c>
      <c r="C55" s="14">
        <f>SUM(C56:C61)</f>
        <v>0</v>
      </c>
      <c r="D55" s="12"/>
    </row>
    <row r="56" spans="1:4" ht="11.25" customHeight="1" x14ac:dyDescent="0.2">
      <c r="A56" s="15" t="s">
        <v>147</v>
      </c>
      <c r="B56" s="16">
        <v>0</v>
      </c>
      <c r="C56" s="16">
        <v>0</v>
      </c>
      <c r="D56" s="17">
        <v>5510</v>
      </c>
    </row>
    <row r="57" spans="1:4" ht="11.25" customHeight="1" x14ac:dyDescent="0.2">
      <c r="A57" s="15" t="s">
        <v>148</v>
      </c>
      <c r="B57" s="16">
        <v>0</v>
      </c>
      <c r="C57" s="16">
        <v>0</v>
      </c>
      <c r="D57" s="17">
        <v>5520</v>
      </c>
    </row>
    <row r="58" spans="1:4" ht="11.25" customHeight="1" x14ac:dyDescent="0.2">
      <c r="A58" s="15" t="s">
        <v>149</v>
      </c>
      <c r="B58" s="16">
        <v>0</v>
      </c>
      <c r="C58" s="16">
        <v>0</v>
      </c>
      <c r="D58" s="17">
        <v>5530</v>
      </c>
    </row>
    <row r="59" spans="1:4" ht="11.25" customHeight="1" x14ac:dyDescent="0.2">
      <c r="A59" s="15" t="s">
        <v>150</v>
      </c>
      <c r="B59" s="16">
        <v>0</v>
      </c>
      <c r="C59" s="16">
        <v>0</v>
      </c>
      <c r="D59" s="17">
        <v>5540</v>
      </c>
    </row>
    <row r="60" spans="1:4" ht="11.25" customHeight="1" x14ac:dyDescent="0.2">
      <c r="A60" s="15" t="s">
        <v>151</v>
      </c>
      <c r="B60" s="16">
        <v>0</v>
      </c>
      <c r="C60" s="16">
        <v>0</v>
      </c>
      <c r="D60" s="17">
        <v>5550</v>
      </c>
    </row>
    <row r="61" spans="1:4" ht="11.25" customHeight="1" x14ac:dyDescent="0.2">
      <c r="A61" s="15" t="s">
        <v>152</v>
      </c>
      <c r="B61" s="16">
        <v>0</v>
      </c>
      <c r="C61" s="16">
        <v>0</v>
      </c>
      <c r="D61" s="17">
        <v>5590</v>
      </c>
    </row>
    <row r="62" spans="1:4" ht="11.25" customHeight="1" x14ac:dyDescent="0.25">
      <c r="A62" s="15"/>
      <c r="B62" s="11"/>
      <c r="C62" s="11"/>
      <c r="D62" s="12"/>
    </row>
    <row r="63" spans="1:4" ht="11.25" customHeight="1" x14ac:dyDescent="0.25">
      <c r="A63" s="13" t="s">
        <v>153</v>
      </c>
      <c r="B63" s="14">
        <f>SUM(B64)</f>
        <v>0</v>
      </c>
      <c r="C63" s="14">
        <f>SUM(C64)</f>
        <v>0</v>
      </c>
      <c r="D63" s="12"/>
    </row>
    <row r="64" spans="1:4" ht="11.25" customHeight="1" x14ac:dyDescent="0.2">
      <c r="A64" s="15" t="s">
        <v>154</v>
      </c>
      <c r="B64" s="16">
        <v>0</v>
      </c>
      <c r="C64" s="16">
        <v>0</v>
      </c>
      <c r="D64" s="17">
        <v>5610</v>
      </c>
    </row>
    <row r="65" spans="1:8" ht="11.25" customHeight="1" x14ac:dyDescent="0.25">
      <c r="A65" s="18"/>
      <c r="B65" s="11"/>
      <c r="C65" s="11"/>
      <c r="D65" s="12"/>
    </row>
    <row r="66" spans="1:8" ht="11.25" customHeight="1" x14ac:dyDescent="0.25">
      <c r="A66" s="10" t="s">
        <v>155</v>
      </c>
      <c r="B66" s="14">
        <f>B63+B55+B48+B43+B32+B27</f>
        <v>0</v>
      </c>
      <c r="C66" s="19">
        <f>C63+C55+C48+C43+C32+C27</f>
        <v>0</v>
      </c>
      <c r="D66" s="12"/>
      <c r="E66" s="12"/>
    </row>
    <row r="67" spans="1:8" ht="11.25" customHeight="1" x14ac:dyDescent="0.25">
      <c r="A67" s="20"/>
      <c r="B67" s="11"/>
      <c r="C67" s="11"/>
      <c r="D67" s="12"/>
      <c r="E67" s="12"/>
    </row>
    <row r="68" spans="1:8" s="12" customFormat="1" x14ac:dyDescent="0.25">
      <c r="A68" s="10" t="s">
        <v>156</v>
      </c>
      <c r="B68" s="14">
        <f>B24-B66</f>
        <v>0</v>
      </c>
      <c r="C68" s="14">
        <f>C24-C66</f>
        <v>0</v>
      </c>
      <c r="E68" s="8"/>
    </row>
    <row r="69" spans="1:8" s="12" customFormat="1" x14ac:dyDescent="0.25">
      <c r="A69" s="18"/>
      <c r="B69" s="11"/>
      <c r="C69" s="11"/>
      <c r="E69" s="8"/>
    </row>
    <row r="70" spans="1:8" s="22" customFormat="1" x14ac:dyDescent="0.2">
      <c r="A70" s="21"/>
      <c r="B70" s="8"/>
      <c r="C70" s="8"/>
      <c r="D70" s="12"/>
      <c r="E70" s="8"/>
      <c r="F70" s="8"/>
      <c r="G70" s="8"/>
      <c r="H70" s="8"/>
    </row>
    <row r="71" spans="1:8" ht="12.75" x14ac:dyDescent="0.25">
      <c r="A71" s="23" t="s">
        <v>157</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1"/>
  <sheetViews>
    <sheetView zoomScaleNormal="100" zoomScaleSheetLayoutView="100" workbookViewId="0">
      <selection activeCell="E26" sqref="E26"/>
    </sheetView>
  </sheetViews>
  <sheetFormatPr baseColWidth="10" defaultColWidth="9.28515625" defaultRowHeight="11.25" x14ac:dyDescent="0.25"/>
  <cols>
    <col min="1" max="1" width="48.140625" style="35" customWidth="1"/>
    <col min="2" max="2" width="12.28515625" style="35" customWidth="1"/>
    <col min="3" max="3" width="12.28515625" style="36" customWidth="1"/>
    <col min="4" max="4" width="48.140625" style="36" customWidth="1"/>
    <col min="5" max="6" width="12.28515625" style="36" customWidth="1"/>
    <col min="7" max="16384" width="9.28515625" style="8"/>
  </cols>
  <sheetData>
    <row r="1" spans="1:6" ht="45" customHeight="1" x14ac:dyDescent="0.25">
      <c r="A1" s="470" t="s">
        <v>680</v>
      </c>
      <c r="B1" s="471"/>
      <c r="C1" s="471"/>
      <c r="D1" s="471"/>
      <c r="E1" s="471"/>
      <c r="F1" s="472"/>
    </row>
    <row r="2" spans="1:6" x14ac:dyDescent="0.25">
      <c r="A2" s="24" t="s">
        <v>100</v>
      </c>
      <c r="B2" s="24">
        <v>2025</v>
      </c>
      <c r="C2" s="24">
        <v>2024</v>
      </c>
      <c r="D2" s="24" t="s">
        <v>100</v>
      </c>
      <c r="E2" s="24">
        <v>2025</v>
      </c>
      <c r="F2" s="24">
        <v>2024</v>
      </c>
    </row>
    <row r="3" spans="1:6" s="12" customFormat="1" x14ac:dyDescent="0.25">
      <c r="A3" s="10" t="s">
        <v>158</v>
      </c>
      <c r="B3" s="25"/>
      <c r="C3" s="25"/>
      <c r="D3" s="10" t="s">
        <v>159</v>
      </c>
      <c r="E3" s="25"/>
      <c r="F3" s="25"/>
    </row>
    <row r="4" spans="1:6" x14ac:dyDescent="0.25">
      <c r="A4" s="13" t="s">
        <v>160</v>
      </c>
      <c r="B4" s="25"/>
      <c r="C4" s="25"/>
      <c r="D4" s="13" t="s">
        <v>161</v>
      </c>
      <c r="E4" s="25"/>
      <c r="F4" s="25"/>
    </row>
    <row r="5" spans="1:6" x14ac:dyDescent="0.25">
      <c r="A5" s="15" t="s">
        <v>162</v>
      </c>
      <c r="B5" s="26">
        <v>22020315.149999999</v>
      </c>
      <c r="C5" s="26">
        <v>14623004.59</v>
      </c>
      <c r="D5" s="15" t="s">
        <v>163</v>
      </c>
      <c r="E5" s="26">
        <v>2565455.96</v>
      </c>
      <c r="F5" s="27">
        <v>3033440.57</v>
      </c>
    </row>
    <row r="6" spans="1:6" x14ac:dyDescent="0.25">
      <c r="A6" s="15" t="s">
        <v>164</v>
      </c>
      <c r="B6" s="26">
        <v>3545336.89</v>
      </c>
      <c r="C6" s="26">
        <v>3087891.25</v>
      </c>
      <c r="D6" s="15" t="s">
        <v>165</v>
      </c>
      <c r="E6" s="26">
        <v>0</v>
      </c>
      <c r="F6" s="27">
        <v>0</v>
      </c>
    </row>
    <row r="7" spans="1:6" x14ac:dyDescent="0.25">
      <c r="A7" s="15" t="s">
        <v>166</v>
      </c>
      <c r="B7" s="26">
        <v>636644.48</v>
      </c>
      <c r="C7" s="26">
        <v>1752279.58</v>
      </c>
      <c r="D7" s="15" t="s">
        <v>167</v>
      </c>
      <c r="E7" s="26">
        <v>0</v>
      </c>
      <c r="F7" s="27">
        <v>0</v>
      </c>
    </row>
    <row r="8" spans="1:6" x14ac:dyDescent="0.25">
      <c r="A8" s="15" t="s">
        <v>168</v>
      </c>
      <c r="B8" s="26">
        <v>0</v>
      </c>
      <c r="C8" s="26">
        <v>0</v>
      </c>
      <c r="D8" s="15" t="s">
        <v>169</v>
      </c>
      <c r="E8" s="26">
        <v>0</v>
      </c>
      <c r="F8" s="27">
        <v>0</v>
      </c>
    </row>
    <row r="9" spans="1:6" x14ac:dyDescent="0.25">
      <c r="A9" s="15" t="s">
        <v>170</v>
      </c>
      <c r="B9" s="26">
        <v>0</v>
      </c>
      <c r="C9" s="26">
        <v>0</v>
      </c>
      <c r="D9" s="15" t="s">
        <v>171</v>
      </c>
      <c r="E9" s="26">
        <v>0</v>
      </c>
      <c r="F9" s="27">
        <v>0</v>
      </c>
    </row>
    <row r="10" spans="1:6" ht="22.5" x14ac:dyDescent="0.25">
      <c r="A10" s="15" t="s">
        <v>172</v>
      </c>
      <c r="B10" s="26">
        <v>0</v>
      </c>
      <c r="C10" s="26">
        <v>0</v>
      </c>
      <c r="D10" s="15" t="s">
        <v>173</v>
      </c>
      <c r="E10" s="26">
        <v>0</v>
      </c>
      <c r="F10" s="27">
        <v>0</v>
      </c>
    </row>
    <row r="11" spans="1:6" x14ac:dyDescent="0.25">
      <c r="A11" s="15" t="s">
        <v>174</v>
      </c>
      <c r="B11" s="26">
        <v>0</v>
      </c>
      <c r="C11" s="26">
        <v>0</v>
      </c>
      <c r="D11" s="15" t="s">
        <v>175</v>
      </c>
      <c r="E11" s="26">
        <v>0</v>
      </c>
      <c r="F11" s="27">
        <v>0</v>
      </c>
    </row>
    <row r="12" spans="1:6" x14ac:dyDescent="0.25">
      <c r="A12" s="18"/>
      <c r="B12" s="25"/>
      <c r="C12" s="25"/>
      <c r="D12" s="15" t="s">
        <v>176</v>
      </c>
      <c r="E12" s="26">
        <v>0</v>
      </c>
      <c r="F12" s="27">
        <v>0</v>
      </c>
    </row>
    <row r="13" spans="1:6" x14ac:dyDescent="0.25">
      <c r="A13" s="13" t="s">
        <v>177</v>
      </c>
      <c r="B13" s="28">
        <f>SUM(B5:B11)</f>
        <v>26202296.52</v>
      </c>
      <c r="C13" s="28">
        <f>SUM(C5:C11)</f>
        <v>19463175.420000002</v>
      </c>
      <c r="D13" s="18"/>
      <c r="E13" s="29"/>
      <c r="F13" s="30"/>
    </row>
    <row r="14" spans="1:6" x14ac:dyDescent="0.25">
      <c r="A14" s="20"/>
      <c r="B14" s="25"/>
      <c r="C14" s="25"/>
      <c r="D14" s="13" t="s">
        <v>178</v>
      </c>
      <c r="E14" s="14">
        <f>SUM(E5:E12)</f>
        <v>2565455.96</v>
      </c>
      <c r="F14" s="19">
        <f>SUM(F5:F12)</f>
        <v>3033440.57</v>
      </c>
    </row>
    <row r="15" spans="1:6" x14ac:dyDescent="0.25">
      <c r="A15" s="13" t="s">
        <v>179</v>
      </c>
      <c r="B15" s="25"/>
      <c r="C15" s="25"/>
      <c r="D15" s="20"/>
      <c r="E15" s="25"/>
      <c r="F15" s="30"/>
    </row>
    <row r="16" spans="1:6" x14ac:dyDescent="0.25">
      <c r="A16" s="15" t="s">
        <v>180</v>
      </c>
      <c r="B16" s="26">
        <v>-963755.72</v>
      </c>
      <c r="C16" s="26">
        <v>-963755.72</v>
      </c>
      <c r="D16" s="13" t="s">
        <v>181</v>
      </c>
      <c r="E16" s="25"/>
      <c r="F16" s="25"/>
    </row>
    <row r="17" spans="1:6" x14ac:dyDescent="0.25">
      <c r="A17" s="15" t="s">
        <v>182</v>
      </c>
      <c r="B17" s="26">
        <v>0</v>
      </c>
      <c r="C17" s="26">
        <v>0</v>
      </c>
      <c r="D17" s="15" t="s">
        <v>183</v>
      </c>
      <c r="E17" s="26">
        <v>0</v>
      </c>
      <c r="F17" s="27">
        <v>0</v>
      </c>
    </row>
    <row r="18" spans="1:6" ht="22.5" x14ac:dyDescent="0.25">
      <c r="A18" s="15" t="s">
        <v>184</v>
      </c>
      <c r="B18" s="26">
        <v>278788499.55000001</v>
      </c>
      <c r="C18" s="26">
        <v>272785202.50999999</v>
      </c>
      <c r="D18" s="15" t="s">
        <v>185</v>
      </c>
      <c r="E18" s="26">
        <v>0</v>
      </c>
      <c r="F18" s="27">
        <v>0</v>
      </c>
    </row>
    <row r="19" spans="1:6" x14ac:dyDescent="0.25">
      <c r="A19" s="15" t="s">
        <v>186</v>
      </c>
      <c r="B19" s="26">
        <v>32315357.719999999</v>
      </c>
      <c r="C19" s="26">
        <v>30760557.73</v>
      </c>
      <c r="D19" s="15" t="s">
        <v>187</v>
      </c>
      <c r="E19" s="26">
        <v>0</v>
      </c>
      <c r="F19" s="27">
        <v>0</v>
      </c>
    </row>
    <row r="20" spans="1:6" x14ac:dyDescent="0.25">
      <c r="A20" s="15" t="s">
        <v>188</v>
      </c>
      <c r="B20" s="26">
        <v>112810</v>
      </c>
      <c r="C20" s="26">
        <v>112810</v>
      </c>
      <c r="D20" s="15" t="s">
        <v>189</v>
      </c>
      <c r="E20" s="26">
        <v>0</v>
      </c>
      <c r="F20" s="27">
        <v>0</v>
      </c>
    </row>
    <row r="21" spans="1:6" ht="22.5" x14ac:dyDescent="0.25">
      <c r="A21" s="15" t="s">
        <v>190</v>
      </c>
      <c r="B21" s="26">
        <v>-16837132.18</v>
      </c>
      <c r="C21" s="26">
        <v>-16837132.18</v>
      </c>
      <c r="D21" s="15" t="s">
        <v>191</v>
      </c>
      <c r="E21" s="26">
        <v>0</v>
      </c>
      <c r="F21" s="27">
        <v>0</v>
      </c>
    </row>
    <row r="22" spans="1:6" x14ac:dyDescent="0.25">
      <c r="A22" s="15" t="s">
        <v>192</v>
      </c>
      <c r="B22" s="26">
        <v>4775856.9000000004</v>
      </c>
      <c r="C22" s="26">
        <v>4775856.9000000004</v>
      </c>
      <c r="D22" s="15" t="s">
        <v>193</v>
      </c>
      <c r="E22" s="26">
        <v>0</v>
      </c>
      <c r="F22" s="27">
        <v>0</v>
      </c>
    </row>
    <row r="23" spans="1:6" x14ac:dyDescent="0.25">
      <c r="A23" s="15" t="s">
        <v>194</v>
      </c>
      <c r="B23" s="26">
        <v>0</v>
      </c>
      <c r="C23" s="26">
        <v>0</v>
      </c>
      <c r="D23" s="18"/>
      <c r="E23" s="25"/>
      <c r="F23" s="30"/>
    </row>
    <row r="24" spans="1:6" x14ac:dyDescent="0.25">
      <c r="A24" s="15" t="s">
        <v>195</v>
      </c>
      <c r="B24" s="26">
        <v>0</v>
      </c>
      <c r="C24" s="26">
        <v>0</v>
      </c>
      <c r="D24" s="13" t="s">
        <v>196</v>
      </c>
      <c r="E24" s="28">
        <f>SUM(E17:E22)</f>
        <v>0</v>
      </c>
      <c r="F24" s="19">
        <f>SUM(F17:F22)</f>
        <v>0</v>
      </c>
    </row>
    <row r="25" spans="1:6" s="12" customFormat="1" x14ac:dyDescent="0.25">
      <c r="A25" s="18"/>
      <c r="B25" s="25"/>
      <c r="C25" s="25"/>
      <c r="D25" s="18"/>
      <c r="E25" s="25"/>
      <c r="F25" s="30"/>
    </row>
    <row r="26" spans="1:6" x14ac:dyDescent="0.25">
      <c r="A26" s="13" t="s">
        <v>197</v>
      </c>
      <c r="B26" s="28">
        <f>SUM(B16:B24)</f>
        <v>298191636.26999992</v>
      </c>
      <c r="C26" s="28">
        <f>SUM(C16:C24)</f>
        <v>290633539.23999995</v>
      </c>
      <c r="D26" s="31" t="s">
        <v>198</v>
      </c>
      <c r="E26" s="28">
        <f>SUM(E24+E14)</f>
        <v>2565455.96</v>
      </c>
      <c r="F26" s="19">
        <f>SUM(F14+F24)</f>
        <v>3033440.57</v>
      </c>
    </row>
    <row r="27" spans="1:6" x14ac:dyDescent="0.25">
      <c r="A27" s="20"/>
      <c r="B27" s="25"/>
      <c r="C27" s="25"/>
      <c r="D27" s="20"/>
      <c r="E27" s="25"/>
      <c r="F27" s="30"/>
    </row>
    <row r="28" spans="1:6" x14ac:dyDescent="0.25">
      <c r="A28" s="13" t="s">
        <v>199</v>
      </c>
      <c r="B28" s="28">
        <f>B13+B26</f>
        <v>324393932.7899999</v>
      </c>
      <c r="C28" s="28">
        <f>C13+C26</f>
        <v>310096714.65999997</v>
      </c>
      <c r="D28" s="10" t="s">
        <v>200</v>
      </c>
      <c r="E28" s="25"/>
      <c r="F28" s="25"/>
    </row>
    <row r="29" spans="1:6" x14ac:dyDescent="0.25">
      <c r="A29" s="32"/>
      <c r="B29" s="33"/>
      <c r="C29" s="30"/>
      <c r="D29" s="20"/>
      <c r="E29" s="25"/>
      <c r="F29" s="25"/>
    </row>
    <row r="30" spans="1:6" x14ac:dyDescent="0.25">
      <c r="A30" s="32"/>
      <c r="B30" s="33"/>
      <c r="C30" s="30"/>
      <c r="D30" s="13" t="s">
        <v>201</v>
      </c>
      <c r="E30" s="28">
        <f>SUM(E31:E33)</f>
        <v>6882418.9299999997</v>
      </c>
      <c r="F30" s="19">
        <f>SUM(F31:F33)</f>
        <v>6882418.9299999997</v>
      </c>
    </row>
    <row r="31" spans="1:6" x14ac:dyDescent="0.25">
      <c r="A31" s="32"/>
      <c r="B31" s="33"/>
      <c r="C31" s="30"/>
      <c r="D31" s="15" t="s">
        <v>138</v>
      </c>
      <c r="E31" s="26">
        <v>6071228.9299999997</v>
      </c>
      <c r="F31" s="27">
        <v>6071228.9299999997</v>
      </c>
    </row>
    <row r="32" spans="1:6" x14ac:dyDescent="0.25">
      <c r="A32" s="32"/>
      <c r="B32" s="33"/>
      <c r="C32" s="30"/>
      <c r="D32" s="15" t="s">
        <v>202</v>
      </c>
      <c r="E32" s="26">
        <v>811190</v>
      </c>
      <c r="F32" s="27">
        <v>811190</v>
      </c>
    </row>
    <row r="33" spans="1:6" x14ac:dyDescent="0.25">
      <c r="A33" s="32"/>
      <c r="B33" s="33"/>
      <c r="C33" s="30"/>
      <c r="D33" s="15" t="s">
        <v>203</v>
      </c>
      <c r="E33" s="26">
        <v>0</v>
      </c>
      <c r="F33" s="27">
        <v>0</v>
      </c>
    </row>
    <row r="34" spans="1:6" x14ac:dyDescent="0.25">
      <c r="A34" s="32"/>
      <c r="B34" s="33"/>
      <c r="C34" s="30"/>
      <c r="D34" s="18"/>
      <c r="E34" s="25"/>
      <c r="F34" s="30"/>
    </row>
    <row r="35" spans="1:6" x14ac:dyDescent="0.25">
      <c r="A35" s="32"/>
      <c r="B35" s="33"/>
      <c r="C35" s="30"/>
      <c r="D35" s="13" t="s">
        <v>204</v>
      </c>
      <c r="E35" s="28">
        <f>SUM(E36:E40)</f>
        <v>294310317.56</v>
      </c>
      <c r="F35" s="19">
        <f>SUM(F36:F40)</f>
        <v>300140101.63999999</v>
      </c>
    </row>
    <row r="36" spans="1:6" x14ac:dyDescent="0.25">
      <c r="A36" s="32"/>
      <c r="B36" s="33"/>
      <c r="C36" s="30"/>
      <c r="D36" s="15" t="s">
        <v>205</v>
      </c>
      <c r="E36" s="26">
        <v>14765202.74</v>
      </c>
      <c r="F36" s="27">
        <v>20594986.82</v>
      </c>
    </row>
    <row r="37" spans="1:6" x14ac:dyDescent="0.25">
      <c r="A37" s="32"/>
      <c r="B37" s="33"/>
      <c r="C37" s="30"/>
      <c r="D37" s="15" t="s">
        <v>206</v>
      </c>
      <c r="E37" s="26">
        <v>278453379.81999999</v>
      </c>
      <c r="F37" s="27">
        <v>278453379.81999999</v>
      </c>
    </row>
    <row r="38" spans="1:6" x14ac:dyDescent="0.25">
      <c r="A38" s="32"/>
      <c r="B38" s="33"/>
      <c r="C38" s="30"/>
      <c r="D38" s="15" t="s">
        <v>207</v>
      </c>
      <c r="E38" s="26">
        <v>1091735</v>
      </c>
      <c r="F38" s="27">
        <v>1091735</v>
      </c>
    </row>
    <row r="39" spans="1:6" x14ac:dyDescent="0.25">
      <c r="A39" s="32"/>
      <c r="B39" s="33"/>
      <c r="C39" s="30"/>
      <c r="D39" s="15" t="s">
        <v>208</v>
      </c>
      <c r="E39" s="26">
        <v>0</v>
      </c>
      <c r="F39" s="27">
        <v>0</v>
      </c>
    </row>
    <row r="40" spans="1:6" x14ac:dyDescent="0.25">
      <c r="A40" s="32"/>
      <c r="B40" s="33"/>
      <c r="C40" s="30"/>
      <c r="D40" s="15" t="s">
        <v>209</v>
      </c>
      <c r="E40" s="26">
        <v>0</v>
      </c>
      <c r="F40" s="27">
        <v>0</v>
      </c>
    </row>
    <row r="41" spans="1:6" x14ac:dyDescent="0.25">
      <c r="A41" s="32"/>
      <c r="B41" s="33"/>
      <c r="C41" s="30"/>
      <c r="D41" s="18"/>
      <c r="E41" s="25"/>
      <c r="F41" s="30"/>
    </row>
    <row r="42" spans="1:6" ht="22.5" x14ac:dyDescent="0.25">
      <c r="A42" s="32"/>
      <c r="B42" s="33"/>
      <c r="C42" s="30"/>
      <c r="D42" s="13" t="s">
        <v>210</v>
      </c>
      <c r="E42" s="28">
        <f>SUM(E43:E44)</f>
        <v>0</v>
      </c>
      <c r="F42" s="19">
        <f>SUM(F43:F44)</f>
        <v>0</v>
      </c>
    </row>
    <row r="43" spans="1:6" x14ac:dyDescent="0.25">
      <c r="A43" s="32"/>
      <c r="B43" s="33"/>
      <c r="C43" s="30"/>
      <c r="D43" s="15" t="s">
        <v>211</v>
      </c>
      <c r="E43" s="26">
        <v>0</v>
      </c>
      <c r="F43" s="27">
        <v>0</v>
      </c>
    </row>
    <row r="44" spans="1:6" x14ac:dyDescent="0.25">
      <c r="A44" s="32"/>
      <c r="B44" s="33"/>
      <c r="C44" s="30"/>
      <c r="D44" s="15" t="s">
        <v>212</v>
      </c>
      <c r="E44" s="26">
        <v>0</v>
      </c>
      <c r="F44" s="27">
        <v>0</v>
      </c>
    </row>
    <row r="45" spans="1:6" x14ac:dyDescent="0.25">
      <c r="A45" s="32"/>
      <c r="B45" s="33"/>
      <c r="C45" s="30"/>
      <c r="D45" s="18"/>
      <c r="E45" s="25"/>
      <c r="F45" s="30"/>
    </row>
    <row r="46" spans="1:6" x14ac:dyDescent="0.25">
      <c r="A46" s="32"/>
      <c r="B46" s="33"/>
      <c r="C46" s="30"/>
      <c r="D46" s="13" t="s">
        <v>213</v>
      </c>
      <c r="E46" s="28">
        <f>SUM(E42+E35+E30)</f>
        <v>301192736.49000001</v>
      </c>
      <c r="F46" s="19">
        <f>SUM(F42+F35+F30)</f>
        <v>307022520.56999999</v>
      </c>
    </row>
    <row r="47" spans="1:6" x14ac:dyDescent="0.25">
      <c r="A47" s="32"/>
      <c r="B47" s="33"/>
      <c r="C47" s="30"/>
      <c r="D47" s="20"/>
      <c r="E47" s="25"/>
      <c r="F47" s="30"/>
    </row>
    <row r="48" spans="1:6" x14ac:dyDescent="0.25">
      <c r="A48" s="32"/>
      <c r="B48" s="33"/>
      <c r="C48" s="30"/>
      <c r="D48" s="13" t="s">
        <v>214</v>
      </c>
      <c r="E48" s="28">
        <f>E46+E26</f>
        <v>303758192.44999999</v>
      </c>
      <c r="F48" s="28">
        <f>F46+F26</f>
        <v>310055961.13999999</v>
      </c>
    </row>
    <row r="49" spans="1:6" x14ac:dyDescent="0.25">
      <c r="A49" s="32"/>
      <c r="B49" s="33"/>
      <c r="C49" s="33"/>
      <c r="D49" s="34"/>
      <c r="E49" s="30"/>
      <c r="F49" s="30"/>
    </row>
    <row r="51" spans="1:6" ht="12.75" x14ac:dyDescent="0.25">
      <c r="A51" s="23" t="s">
        <v>157</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zoomScaleNormal="100" workbookViewId="0">
      <selection sqref="A1:XFD1048576"/>
    </sheetView>
  </sheetViews>
  <sheetFormatPr baseColWidth="10" defaultColWidth="9.28515625" defaultRowHeight="11.25" x14ac:dyDescent="0.25"/>
  <cols>
    <col min="1" max="1" width="45" style="35" customWidth="1"/>
    <col min="2" max="5" width="16.28515625" style="36" customWidth="1"/>
    <col min="6" max="6" width="14.28515625" style="36" customWidth="1"/>
    <col min="7" max="16384" width="9.28515625" style="8"/>
  </cols>
  <sheetData>
    <row r="1" spans="1:6" ht="45" customHeight="1" x14ac:dyDescent="0.25">
      <c r="A1" s="467" t="s">
        <v>689</v>
      </c>
      <c r="B1" s="468"/>
      <c r="C1" s="468"/>
      <c r="D1" s="468"/>
      <c r="E1" s="468"/>
      <c r="F1" s="469"/>
    </row>
    <row r="2" spans="1:6" s="35" customFormat="1" ht="60.75" customHeight="1" x14ac:dyDescent="0.25">
      <c r="A2" s="37" t="s">
        <v>100</v>
      </c>
      <c r="B2" s="38" t="s">
        <v>215</v>
      </c>
      <c r="C2" s="38" t="s">
        <v>216</v>
      </c>
      <c r="D2" s="38" t="s">
        <v>217</v>
      </c>
      <c r="E2" s="38" t="s">
        <v>218</v>
      </c>
      <c r="F2" s="38" t="s">
        <v>219</v>
      </c>
    </row>
    <row r="3" spans="1:6" s="35" customFormat="1" ht="11.25" customHeight="1" x14ac:dyDescent="0.25">
      <c r="A3" s="39"/>
      <c r="B3" s="40"/>
      <c r="C3" s="40"/>
      <c r="D3" s="40"/>
      <c r="E3" s="40"/>
      <c r="F3" s="40"/>
    </row>
    <row r="4" spans="1:6" ht="11.25" customHeight="1" x14ac:dyDescent="0.2">
      <c r="A4" s="41" t="s">
        <v>681</v>
      </c>
      <c r="B4" s="42">
        <f>SUM(B5:B7)</f>
        <v>6882418.9299999997</v>
      </c>
      <c r="C4" s="40"/>
      <c r="D4" s="40"/>
      <c r="E4" s="40"/>
      <c r="F4" s="42">
        <f>SUM(B4:E4)</f>
        <v>6882418.9299999997</v>
      </c>
    </row>
    <row r="5" spans="1:6" ht="11.25" customHeight="1" x14ac:dyDescent="0.2">
      <c r="A5" s="43" t="s">
        <v>138</v>
      </c>
      <c r="B5" s="44">
        <v>6071228.9299999997</v>
      </c>
      <c r="C5" s="40"/>
      <c r="D5" s="40"/>
      <c r="E5" s="40"/>
      <c r="F5" s="42">
        <f>SUM(B5:E5)</f>
        <v>6071228.9299999997</v>
      </c>
    </row>
    <row r="6" spans="1:6" ht="11.25" customHeight="1" x14ac:dyDescent="0.2">
      <c r="A6" s="43" t="s">
        <v>202</v>
      </c>
      <c r="B6" s="44">
        <v>811190</v>
      </c>
      <c r="C6" s="40"/>
      <c r="D6" s="40"/>
      <c r="E6" s="40"/>
      <c r="F6" s="42">
        <f>SUM(B6:E6)</f>
        <v>811190</v>
      </c>
    </row>
    <row r="7" spans="1:6" ht="11.25" customHeight="1" x14ac:dyDescent="0.2">
      <c r="A7" s="43" t="s">
        <v>203</v>
      </c>
      <c r="B7" s="44">
        <v>0</v>
      </c>
      <c r="C7" s="40"/>
      <c r="D7" s="40"/>
      <c r="E7" s="40"/>
      <c r="F7" s="42">
        <f>SUM(B7:E7)</f>
        <v>0</v>
      </c>
    </row>
    <row r="8" spans="1:6" ht="11.25" customHeight="1" x14ac:dyDescent="0.25">
      <c r="A8" s="45"/>
      <c r="B8" s="40"/>
      <c r="C8" s="40"/>
      <c r="D8" s="40"/>
      <c r="E8" s="40"/>
      <c r="F8" s="40"/>
    </row>
    <row r="9" spans="1:6" ht="11.25" customHeight="1" x14ac:dyDescent="0.2">
      <c r="A9" s="41" t="s">
        <v>682</v>
      </c>
      <c r="B9" s="40"/>
      <c r="C9" s="42">
        <f>SUM(C10:C14)</f>
        <v>279545114.81999999</v>
      </c>
      <c r="D9" s="42">
        <f>D10</f>
        <v>20594986.82</v>
      </c>
      <c r="E9" s="40"/>
      <c r="F9" s="42">
        <f t="shared" ref="F9:F14" si="0">SUM(B9:E9)</f>
        <v>300140101.63999999</v>
      </c>
    </row>
    <row r="10" spans="1:6" ht="11.25" customHeight="1" x14ac:dyDescent="0.2">
      <c r="A10" s="43" t="s">
        <v>156</v>
      </c>
      <c r="B10" s="40"/>
      <c r="C10" s="40"/>
      <c r="D10" s="44">
        <v>20594986.82</v>
      </c>
      <c r="E10" s="40"/>
      <c r="F10" s="42">
        <f t="shared" si="0"/>
        <v>20594986.82</v>
      </c>
    </row>
    <row r="11" spans="1:6" ht="11.25" customHeight="1" x14ac:dyDescent="0.2">
      <c r="A11" s="43" t="s">
        <v>206</v>
      </c>
      <c r="B11" s="40"/>
      <c r="C11" s="44">
        <v>278453379.81999999</v>
      </c>
      <c r="D11" s="40"/>
      <c r="E11" s="40"/>
      <c r="F11" s="42">
        <f t="shared" si="0"/>
        <v>278453379.81999999</v>
      </c>
    </row>
    <row r="12" spans="1:6" ht="11.25" customHeight="1" x14ac:dyDescent="0.2">
      <c r="A12" s="43" t="s">
        <v>207</v>
      </c>
      <c r="B12" s="40"/>
      <c r="C12" s="44">
        <v>1091735</v>
      </c>
      <c r="D12" s="40"/>
      <c r="E12" s="40"/>
      <c r="F12" s="42">
        <f t="shared" si="0"/>
        <v>1091735</v>
      </c>
    </row>
    <row r="13" spans="1:6" ht="11.25" customHeight="1" x14ac:dyDescent="0.2">
      <c r="A13" s="43" t="s">
        <v>208</v>
      </c>
      <c r="B13" s="40"/>
      <c r="C13" s="44">
        <v>0</v>
      </c>
      <c r="D13" s="40"/>
      <c r="E13" s="40"/>
      <c r="F13" s="42">
        <f t="shared" si="0"/>
        <v>0</v>
      </c>
    </row>
    <row r="14" spans="1:6" ht="11.25" customHeight="1" x14ac:dyDescent="0.2">
      <c r="A14" s="43" t="s">
        <v>209</v>
      </c>
      <c r="B14" s="40"/>
      <c r="C14" s="44">
        <v>0</v>
      </c>
      <c r="D14" s="40"/>
      <c r="E14" s="40"/>
      <c r="F14" s="42">
        <f t="shared" si="0"/>
        <v>0</v>
      </c>
    </row>
    <row r="15" spans="1:6" ht="11.25" customHeight="1" x14ac:dyDescent="0.25">
      <c r="A15" s="45"/>
      <c r="B15" s="40"/>
      <c r="C15" s="40"/>
      <c r="D15" s="40"/>
      <c r="E15" s="40"/>
      <c r="F15" s="40"/>
    </row>
    <row r="16" spans="1:6" ht="22.5" x14ac:dyDescent="0.2">
      <c r="A16" s="41" t="s">
        <v>683</v>
      </c>
      <c r="B16" s="40"/>
      <c r="C16" s="40"/>
      <c r="D16" s="40"/>
      <c r="E16" s="42">
        <f>SUM(E17:E18)</f>
        <v>0</v>
      </c>
      <c r="F16" s="42">
        <f>SUM(B16:E16)</f>
        <v>0</v>
      </c>
    </row>
    <row r="17" spans="1:6" ht="11.25" customHeight="1" x14ac:dyDescent="0.2">
      <c r="A17" s="43" t="s">
        <v>211</v>
      </c>
      <c r="B17" s="40"/>
      <c r="C17" s="40"/>
      <c r="D17" s="40"/>
      <c r="E17" s="44">
        <v>0</v>
      </c>
      <c r="F17" s="42">
        <f>SUM(B17:E17)</f>
        <v>0</v>
      </c>
    </row>
    <row r="18" spans="1:6" ht="11.25" customHeight="1" x14ac:dyDescent="0.2">
      <c r="A18" s="43" t="s">
        <v>212</v>
      </c>
      <c r="B18" s="40"/>
      <c r="C18" s="40"/>
      <c r="D18" s="40"/>
      <c r="E18" s="44">
        <v>0</v>
      </c>
      <c r="F18" s="42">
        <f>SUM(B18:E18)</f>
        <v>0</v>
      </c>
    </row>
    <row r="19" spans="1:6" ht="11.25" customHeight="1" x14ac:dyDescent="0.25">
      <c r="A19" s="45"/>
      <c r="B19" s="40"/>
      <c r="C19" s="40"/>
      <c r="D19" s="40"/>
      <c r="E19" s="40"/>
      <c r="F19" s="40"/>
    </row>
    <row r="20" spans="1:6" ht="11.25" customHeight="1" x14ac:dyDescent="0.2">
      <c r="A20" s="41" t="s">
        <v>684</v>
      </c>
      <c r="B20" s="42">
        <f>B4</f>
        <v>6882418.9299999997</v>
      </c>
      <c r="C20" s="42">
        <f>C9</f>
        <v>279545114.81999999</v>
      </c>
      <c r="D20" s="42">
        <f>D9</f>
        <v>20594986.82</v>
      </c>
      <c r="E20" s="42">
        <f>E16</f>
        <v>0</v>
      </c>
      <c r="F20" s="42">
        <f>SUM(B20:E20)</f>
        <v>307022520.56999999</v>
      </c>
    </row>
    <row r="21" spans="1:6" ht="11.25" customHeight="1" x14ac:dyDescent="0.25">
      <c r="A21" s="46"/>
      <c r="B21" s="40"/>
      <c r="C21" s="40"/>
      <c r="D21" s="40"/>
      <c r="E21" s="40"/>
      <c r="F21" s="40"/>
    </row>
    <row r="22" spans="1:6" ht="11.25" customHeight="1" x14ac:dyDescent="0.2">
      <c r="A22" s="41" t="s">
        <v>685</v>
      </c>
      <c r="B22" s="42">
        <f>SUM(B23:B25)</f>
        <v>0</v>
      </c>
      <c r="C22" s="40"/>
      <c r="D22" s="40"/>
      <c r="E22" s="40"/>
      <c r="F22" s="42">
        <f>SUM(B22:E22)</f>
        <v>0</v>
      </c>
    </row>
    <row r="23" spans="1:6" ht="11.25" customHeight="1" x14ac:dyDescent="0.2">
      <c r="A23" s="43" t="s">
        <v>138</v>
      </c>
      <c r="B23" s="44">
        <v>0</v>
      </c>
      <c r="C23" s="40"/>
      <c r="D23" s="40"/>
      <c r="E23" s="40"/>
      <c r="F23" s="42">
        <f>SUM(B23:E23)</f>
        <v>0</v>
      </c>
    </row>
    <row r="24" spans="1:6" ht="11.25" customHeight="1" x14ac:dyDescent="0.2">
      <c r="A24" s="43" t="s">
        <v>202</v>
      </c>
      <c r="B24" s="44">
        <v>0</v>
      </c>
      <c r="C24" s="40"/>
      <c r="D24" s="40"/>
      <c r="E24" s="40"/>
      <c r="F24" s="42">
        <f>SUM(B24:E24)</f>
        <v>0</v>
      </c>
    </row>
    <row r="25" spans="1:6" ht="11.25" customHeight="1" x14ac:dyDescent="0.2">
      <c r="A25" s="43" t="s">
        <v>203</v>
      </c>
      <c r="B25" s="44">
        <v>0</v>
      </c>
      <c r="C25" s="40"/>
      <c r="D25" s="40"/>
      <c r="E25" s="40"/>
      <c r="F25" s="42">
        <f>SUM(B25:E25)</f>
        <v>0</v>
      </c>
    </row>
    <row r="26" spans="1:6" ht="11.25" customHeight="1" x14ac:dyDescent="0.25">
      <c r="A26" s="45"/>
      <c r="B26" s="40"/>
      <c r="C26" s="40"/>
      <c r="D26" s="40"/>
      <c r="E26" s="40"/>
      <c r="F26" s="40"/>
    </row>
    <row r="27" spans="1:6" ht="22.5" x14ac:dyDescent="0.2">
      <c r="A27" s="41" t="s">
        <v>686</v>
      </c>
      <c r="B27" s="40"/>
      <c r="C27" s="42">
        <f>C29</f>
        <v>0</v>
      </c>
      <c r="D27" s="42">
        <f>SUM(D28:D32)</f>
        <v>-5829784.0800000001</v>
      </c>
      <c r="E27" s="40"/>
      <c r="F27" s="42">
        <f t="shared" ref="F27:F32" si="1">SUM(B27:E27)</f>
        <v>-5829784.0800000001</v>
      </c>
    </row>
    <row r="28" spans="1:6" ht="11.25" customHeight="1" x14ac:dyDescent="0.2">
      <c r="A28" s="43" t="s">
        <v>156</v>
      </c>
      <c r="B28" s="40"/>
      <c r="C28" s="40"/>
      <c r="D28" s="44">
        <v>14765202.74</v>
      </c>
      <c r="E28" s="40"/>
      <c r="F28" s="42">
        <f t="shared" si="1"/>
        <v>14765202.74</v>
      </c>
    </row>
    <row r="29" spans="1:6" ht="11.25" customHeight="1" x14ac:dyDescent="0.2">
      <c r="A29" s="43" t="s">
        <v>206</v>
      </c>
      <c r="B29" s="40"/>
      <c r="C29" s="44">
        <v>0</v>
      </c>
      <c r="D29" s="44">
        <v>-20594986.82</v>
      </c>
      <c r="E29" s="40"/>
      <c r="F29" s="42">
        <f t="shared" si="1"/>
        <v>-20594986.82</v>
      </c>
    </row>
    <row r="30" spans="1:6" ht="11.25" customHeight="1" x14ac:dyDescent="0.2">
      <c r="A30" s="43" t="s">
        <v>207</v>
      </c>
      <c r="B30" s="40"/>
      <c r="C30" s="40"/>
      <c r="D30" s="47">
        <v>0</v>
      </c>
      <c r="E30" s="40"/>
      <c r="F30" s="42">
        <f t="shared" si="1"/>
        <v>0</v>
      </c>
    </row>
    <row r="31" spans="1:6" ht="11.25" customHeight="1" x14ac:dyDescent="0.2">
      <c r="A31" s="43" t="s">
        <v>208</v>
      </c>
      <c r="B31" s="40"/>
      <c r="C31" s="40"/>
      <c r="D31" s="47">
        <v>0</v>
      </c>
      <c r="E31" s="40"/>
      <c r="F31" s="42">
        <f t="shared" si="1"/>
        <v>0</v>
      </c>
    </row>
    <row r="32" spans="1:6" ht="11.25" customHeight="1" x14ac:dyDescent="0.2">
      <c r="A32" s="43" t="s">
        <v>209</v>
      </c>
      <c r="B32" s="40"/>
      <c r="C32" s="40"/>
      <c r="D32" s="47">
        <v>0</v>
      </c>
      <c r="E32" s="40"/>
      <c r="F32" s="42">
        <f t="shared" si="1"/>
        <v>0</v>
      </c>
    </row>
    <row r="33" spans="1:6" ht="11.25" customHeight="1" x14ac:dyDescent="0.25">
      <c r="A33" s="45"/>
      <c r="B33" s="40"/>
      <c r="C33" s="40"/>
      <c r="D33" s="40"/>
      <c r="E33" s="40"/>
      <c r="F33" s="40"/>
    </row>
    <row r="34" spans="1:6" ht="33.75" x14ac:dyDescent="0.2">
      <c r="A34" s="41" t="s">
        <v>687</v>
      </c>
      <c r="B34" s="40"/>
      <c r="C34" s="40"/>
      <c r="D34" s="40"/>
      <c r="E34" s="42">
        <f>SUM(E35:E36)</f>
        <v>0</v>
      </c>
      <c r="F34" s="42">
        <f>SUM(B34:E34)</f>
        <v>0</v>
      </c>
    </row>
    <row r="35" spans="1:6" ht="11.25" customHeight="1" x14ac:dyDescent="0.2">
      <c r="A35" s="43" t="s">
        <v>211</v>
      </c>
      <c r="B35" s="40"/>
      <c r="C35" s="40"/>
      <c r="D35" s="40"/>
      <c r="E35" s="44">
        <v>0</v>
      </c>
      <c r="F35" s="42">
        <f>SUM(B35:E35)</f>
        <v>0</v>
      </c>
    </row>
    <row r="36" spans="1:6" ht="11.25" customHeight="1" x14ac:dyDescent="0.2">
      <c r="A36" s="43" t="s">
        <v>212</v>
      </c>
      <c r="B36" s="40"/>
      <c r="C36" s="40"/>
      <c r="D36" s="40"/>
      <c r="E36" s="44">
        <v>0</v>
      </c>
      <c r="F36" s="42">
        <f>SUM(B36:E36)</f>
        <v>0</v>
      </c>
    </row>
    <row r="37" spans="1:6" ht="11.25" customHeight="1" x14ac:dyDescent="0.25">
      <c r="A37" s="45"/>
      <c r="B37" s="40"/>
      <c r="C37" s="40"/>
      <c r="D37" s="40"/>
      <c r="E37" s="40"/>
      <c r="F37" s="40"/>
    </row>
    <row r="38" spans="1:6" ht="11.25" customHeight="1" x14ac:dyDescent="0.25">
      <c r="A38" s="41" t="s">
        <v>688</v>
      </c>
      <c r="B38" s="48">
        <f>B20+B22</f>
        <v>6882418.9299999997</v>
      </c>
      <c r="C38" s="48">
        <f>+C20+C27</f>
        <v>279545114.81999999</v>
      </c>
      <c r="D38" s="48">
        <f>D20+D27</f>
        <v>14765202.74</v>
      </c>
      <c r="E38" s="48">
        <f>+E20+E34</f>
        <v>0</v>
      </c>
      <c r="F38" s="48">
        <f>SUM(B38:E38)</f>
        <v>301192736.49000001</v>
      </c>
    </row>
    <row r="39" spans="1:6" x14ac:dyDescent="0.25">
      <c r="A39" s="49"/>
      <c r="B39" s="50"/>
      <c r="C39" s="50"/>
      <c r="D39" s="50"/>
      <c r="E39" s="50"/>
      <c r="F39" s="50"/>
    </row>
    <row r="40" spans="1:6" ht="12.75" x14ac:dyDescent="0.25">
      <c r="A40" s="23" t="s">
        <v>157</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2"/>
  <sheetViews>
    <sheetView zoomScaleNormal="100" zoomScaleSheetLayoutView="80" workbookViewId="0">
      <selection sqref="A1:XFD1048576"/>
    </sheetView>
  </sheetViews>
  <sheetFormatPr baseColWidth="10" defaultColWidth="9.28515625" defaultRowHeight="11.25" x14ac:dyDescent="0.25"/>
  <cols>
    <col min="1" max="1" width="66.7109375" style="35" customWidth="1"/>
    <col min="2" max="2" width="24" style="35" customWidth="1"/>
    <col min="3" max="3" width="20.140625" style="36" customWidth="1"/>
    <col min="4" max="4" width="7.140625" style="8" customWidth="1"/>
    <col min="5" max="16384" width="9.28515625" style="8"/>
  </cols>
  <sheetData>
    <row r="1" spans="1:3" ht="45" customHeight="1" x14ac:dyDescent="0.25">
      <c r="A1" s="467" t="s">
        <v>690</v>
      </c>
      <c r="B1" s="468"/>
      <c r="C1" s="469"/>
    </row>
    <row r="2" spans="1:3" s="53" customFormat="1" ht="15" customHeight="1" x14ac:dyDescent="0.25">
      <c r="A2" s="51" t="s">
        <v>100</v>
      </c>
      <c r="B2" s="52" t="s">
        <v>220</v>
      </c>
      <c r="C2" s="52" t="s">
        <v>221</v>
      </c>
    </row>
    <row r="3" spans="1:3" s="12" customFormat="1" ht="11.25" customHeight="1" x14ac:dyDescent="0.25">
      <c r="A3" s="41" t="s">
        <v>158</v>
      </c>
      <c r="B3" s="54">
        <f>B4+B13</f>
        <v>1115635.1000000001</v>
      </c>
      <c r="C3" s="54">
        <f>C4+C13</f>
        <v>15412853.23</v>
      </c>
    </row>
    <row r="4" spans="1:3" ht="11.25" customHeight="1" x14ac:dyDescent="0.25">
      <c r="A4" s="55" t="s">
        <v>160</v>
      </c>
      <c r="B4" s="54">
        <f>SUM(B5:B11)</f>
        <v>1115635.1000000001</v>
      </c>
      <c r="C4" s="54">
        <f>SUM(C5:C11)</f>
        <v>7854756.1999999993</v>
      </c>
    </row>
    <row r="5" spans="1:3" ht="11.25" customHeight="1" x14ac:dyDescent="0.25">
      <c r="A5" s="56" t="s">
        <v>162</v>
      </c>
      <c r="B5" s="57">
        <v>0</v>
      </c>
      <c r="C5" s="57">
        <v>7397310.5599999996</v>
      </c>
    </row>
    <row r="6" spans="1:3" ht="11.25" customHeight="1" x14ac:dyDescent="0.25">
      <c r="A6" s="56" t="s">
        <v>164</v>
      </c>
      <c r="B6" s="57">
        <v>0</v>
      </c>
      <c r="C6" s="57">
        <v>457445.64</v>
      </c>
    </row>
    <row r="7" spans="1:3" ht="11.25" customHeight="1" x14ac:dyDescent="0.25">
      <c r="A7" s="56" t="s">
        <v>166</v>
      </c>
      <c r="B7" s="57">
        <v>1115635.1000000001</v>
      </c>
      <c r="C7" s="57">
        <v>0</v>
      </c>
    </row>
    <row r="8" spans="1:3" ht="11.25" customHeight="1" x14ac:dyDescent="0.25">
      <c r="A8" s="56" t="s">
        <v>168</v>
      </c>
      <c r="B8" s="57">
        <v>0</v>
      </c>
      <c r="C8" s="57">
        <v>0</v>
      </c>
    </row>
    <row r="9" spans="1:3" ht="11.25" customHeight="1" x14ac:dyDescent="0.25">
      <c r="A9" s="56" t="s">
        <v>170</v>
      </c>
      <c r="B9" s="57">
        <v>0</v>
      </c>
      <c r="C9" s="57">
        <v>0</v>
      </c>
    </row>
    <row r="10" spans="1:3" ht="11.25" customHeight="1" x14ac:dyDescent="0.25">
      <c r="A10" s="56" t="s">
        <v>172</v>
      </c>
      <c r="B10" s="57">
        <v>0</v>
      </c>
      <c r="C10" s="57">
        <v>0</v>
      </c>
    </row>
    <row r="11" spans="1:3" ht="11.25" customHeight="1" x14ac:dyDescent="0.25">
      <c r="A11" s="56" t="s">
        <v>174</v>
      </c>
      <c r="B11" s="57">
        <v>0</v>
      </c>
      <c r="C11" s="57">
        <v>0</v>
      </c>
    </row>
    <row r="12" spans="1:3" ht="11.25" customHeight="1" x14ac:dyDescent="0.25">
      <c r="A12" s="58"/>
      <c r="B12" s="57"/>
      <c r="C12" s="57"/>
    </row>
    <row r="13" spans="1:3" ht="11.25" customHeight="1" x14ac:dyDescent="0.25">
      <c r="A13" s="55" t="s">
        <v>179</v>
      </c>
      <c r="B13" s="54">
        <f>SUM(B14:B22)</f>
        <v>0</v>
      </c>
      <c r="C13" s="54">
        <f>SUM(C14:C22)</f>
        <v>7558097.0300000003</v>
      </c>
    </row>
    <row r="14" spans="1:3" ht="11.25" customHeight="1" x14ac:dyDescent="0.25">
      <c r="A14" s="56" t="s">
        <v>180</v>
      </c>
      <c r="B14" s="57">
        <v>0</v>
      </c>
      <c r="C14" s="57">
        <v>0</v>
      </c>
    </row>
    <row r="15" spans="1:3" ht="11.25" customHeight="1" x14ac:dyDescent="0.25">
      <c r="A15" s="56" t="s">
        <v>182</v>
      </c>
      <c r="B15" s="57">
        <v>0</v>
      </c>
      <c r="C15" s="57">
        <v>0</v>
      </c>
    </row>
    <row r="16" spans="1:3" ht="11.25" customHeight="1" x14ac:dyDescent="0.25">
      <c r="A16" s="56" t="s">
        <v>184</v>
      </c>
      <c r="B16" s="57">
        <v>0</v>
      </c>
      <c r="C16" s="57">
        <v>6003297.04</v>
      </c>
    </row>
    <row r="17" spans="1:3" ht="11.25" customHeight="1" x14ac:dyDescent="0.25">
      <c r="A17" s="56" t="s">
        <v>186</v>
      </c>
      <c r="B17" s="57">
        <v>0</v>
      </c>
      <c r="C17" s="57">
        <v>1554799.99</v>
      </c>
    </row>
    <row r="18" spans="1:3" ht="11.25" customHeight="1" x14ac:dyDescent="0.25">
      <c r="A18" s="56" t="s">
        <v>188</v>
      </c>
      <c r="B18" s="57">
        <v>0</v>
      </c>
      <c r="C18" s="57">
        <v>0</v>
      </c>
    </row>
    <row r="19" spans="1:3" ht="11.25" customHeight="1" x14ac:dyDescent="0.25">
      <c r="A19" s="56" t="s">
        <v>190</v>
      </c>
      <c r="B19" s="57">
        <v>0</v>
      </c>
      <c r="C19" s="57">
        <v>0</v>
      </c>
    </row>
    <row r="20" spans="1:3" ht="11.25" customHeight="1" x14ac:dyDescent="0.25">
      <c r="A20" s="56" t="s">
        <v>192</v>
      </c>
      <c r="B20" s="57">
        <v>0</v>
      </c>
      <c r="C20" s="57">
        <v>0</v>
      </c>
    </row>
    <row r="21" spans="1:3" ht="11.25" customHeight="1" x14ac:dyDescent="0.25">
      <c r="A21" s="56" t="s">
        <v>194</v>
      </c>
      <c r="B21" s="57">
        <v>0</v>
      </c>
      <c r="C21" s="57">
        <v>0</v>
      </c>
    </row>
    <row r="22" spans="1:3" ht="11.25" customHeight="1" x14ac:dyDescent="0.25">
      <c r="A22" s="56" t="s">
        <v>195</v>
      </c>
      <c r="B22" s="57">
        <v>0</v>
      </c>
      <c r="C22" s="57">
        <v>0</v>
      </c>
    </row>
    <row r="23" spans="1:3" s="12" customFormat="1" ht="11.25" customHeight="1" x14ac:dyDescent="0.25">
      <c r="A23" s="59"/>
      <c r="B23" s="57"/>
      <c r="C23" s="57"/>
    </row>
    <row r="24" spans="1:3" s="12" customFormat="1" ht="11.25" customHeight="1" x14ac:dyDescent="0.25">
      <c r="A24" s="41" t="s">
        <v>159</v>
      </c>
      <c r="B24" s="54">
        <f>B25+B35</f>
        <v>0</v>
      </c>
      <c r="C24" s="54">
        <f>C25+C35</f>
        <v>467984.61</v>
      </c>
    </row>
    <row r="25" spans="1:3" ht="11.25" customHeight="1" x14ac:dyDescent="0.25">
      <c r="A25" s="55" t="s">
        <v>161</v>
      </c>
      <c r="B25" s="54">
        <f>SUM(B26:B33)</f>
        <v>0</v>
      </c>
      <c r="C25" s="54">
        <f>SUM(C26:C33)</f>
        <v>467984.61</v>
      </c>
    </row>
    <row r="26" spans="1:3" ht="11.25" customHeight="1" x14ac:dyDescent="0.25">
      <c r="A26" s="56" t="s">
        <v>163</v>
      </c>
      <c r="B26" s="57">
        <v>0</v>
      </c>
      <c r="C26" s="57">
        <v>467984.61</v>
      </c>
    </row>
    <row r="27" spans="1:3" ht="11.25" customHeight="1" x14ac:dyDescent="0.25">
      <c r="A27" s="56" t="s">
        <v>165</v>
      </c>
      <c r="B27" s="57">
        <v>0</v>
      </c>
      <c r="C27" s="57">
        <v>0</v>
      </c>
    </row>
    <row r="28" spans="1:3" ht="11.25" customHeight="1" x14ac:dyDescent="0.25">
      <c r="A28" s="56" t="s">
        <v>167</v>
      </c>
      <c r="B28" s="57">
        <v>0</v>
      </c>
      <c r="C28" s="57">
        <v>0</v>
      </c>
    </row>
    <row r="29" spans="1:3" ht="11.25" customHeight="1" x14ac:dyDescent="0.25">
      <c r="A29" s="56" t="s">
        <v>169</v>
      </c>
      <c r="B29" s="57">
        <v>0</v>
      </c>
      <c r="C29" s="57">
        <v>0</v>
      </c>
    </row>
    <row r="30" spans="1:3" ht="11.25" customHeight="1" x14ac:dyDescent="0.25">
      <c r="A30" s="56" t="s">
        <v>171</v>
      </c>
      <c r="B30" s="57">
        <v>0</v>
      </c>
      <c r="C30" s="57">
        <v>0</v>
      </c>
    </row>
    <row r="31" spans="1:3" ht="11.25" customHeight="1" x14ac:dyDescent="0.25">
      <c r="A31" s="56" t="s">
        <v>173</v>
      </c>
      <c r="B31" s="57">
        <v>0</v>
      </c>
      <c r="C31" s="57">
        <v>0</v>
      </c>
    </row>
    <row r="32" spans="1:3" ht="11.25" customHeight="1" x14ac:dyDescent="0.25">
      <c r="A32" s="56" t="s">
        <v>175</v>
      </c>
      <c r="B32" s="57">
        <v>0</v>
      </c>
      <c r="C32" s="57">
        <v>0</v>
      </c>
    </row>
    <row r="33" spans="1:3" ht="11.25" customHeight="1" x14ac:dyDescent="0.25">
      <c r="A33" s="56" t="s">
        <v>176</v>
      </c>
      <c r="B33" s="57">
        <v>0</v>
      </c>
      <c r="C33" s="57">
        <v>0</v>
      </c>
    </row>
    <row r="34" spans="1:3" ht="11.25" customHeight="1" x14ac:dyDescent="0.25">
      <c r="A34" s="58"/>
      <c r="B34" s="57"/>
      <c r="C34" s="57"/>
    </row>
    <row r="35" spans="1:3" ht="11.25" customHeight="1" x14ac:dyDescent="0.25">
      <c r="A35" s="55" t="s">
        <v>181</v>
      </c>
      <c r="B35" s="54">
        <f>SUM(B36:B41)</f>
        <v>0</v>
      </c>
      <c r="C35" s="54">
        <f>SUM(C36:C41)</f>
        <v>0</v>
      </c>
    </row>
    <row r="36" spans="1:3" ht="11.25" customHeight="1" x14ac:dyDescent="0.25">
      <c r="A36" s="56" t="s">
        <v>183</v>
      </c>
      <c r="B36" s="57">
        <v>0</v>
      </c>
      <c r="C36" s="57">
        <v>0</v>
      </c>
    </row>
    <row r="37" spans="1:3" ht="11.25" customHeight="1" x14ac:dyDescent="0.25">
      <c r="A37" s="56" t="s">
        <v>185</v>
      </c>
      <c r="B37" s="57">
        <v>0</v>
      </c>
      <c r="C37" s="57">
        <v>0</v>
      </c>
    </row>
    <row r="38" spans="1:3" ht="11.25" customHeight="1" x14ac:dyDescent="0.25">
      <c r="A38" s="56" t="s">
        <v>187</v>
      </c>
      <c r="B38" s="57">
        <v>0</v>
      </c>
      <c r="C38" s="57">
        <v>0</v>
      </c>
    </row>
    <row r="39" spans="1:3" ht="11.25" customHeight="1" x14ac:dyDescent="0.25">
      <c r="A39" s="56" t="s">
        <v>189</v>
      </c>
      <c r="B39" s="57">
        <v>0</v>
      </c>
      <c r="C39" s="57">
        <v>0</v>
      </c>
    </row>
    <row r="40" spans="1:3" ht="11.25" customHeight="1" x14ac:dyDescent="0.25">
      <c r="A40" s="56" t="s">
        <v>191</v>
      </c>
      <c r="B40" s="57">
        <v>0</v>
      </c>
      <c r="C40" s="57">
        <v>0</v>
      </c>
    </row>
    <row r="41" spans="1:3" ht="11.25" customHeight="1" x14ac:dyDescent="0.25">
      <c r="A41" s="56" t="s">
        <v>193</v>
      </c>
      <c r="B41" s="57">
        <v>0</v>
      </c>
      <c r="C41" s="57">
        <v>0</v>
      </c>
    </row>
    <row r="42" spans="1:3" ht="11.25" customHeight="1" x14ac:dyDescent="0.25">
      <c r="A42" s="58"/>
      <c r="B42" s="57"/>
      <c r="C42" s="57"/>
    </row>
    <row r="43" spans="1:3" s="12" customFormat="1" ht="11.25" customHeight="1" x14ac:dyDescent="0.25">
      <c r="A43" s="41" t="s">
        <v>200</v>
      </c>
      <c r="B43" s="54">
        <f>B45+B50+B57</f>
        <v>0</v>
      </c>
      <c r="C43" s="54">
        <f>C45+C50+C57</f>
        <v>5829784.0800000001</v>
      </c>
    </row>
    <row r="44" spans="1:3" s="12" customFormat="1" ht="11.25" customHeight="1" x14ac:dyDescent="0.25">
      <c r="A44" s="41"/>
      <c r="B44" s="57"/>
      <c r="C44" s="57"/>
    </row>
    <row r="45" spans="1:3" ht="11.25" customHeight="1" x14ac:dyDescent="0.25">
      <c r="A45" s="55" t="s">
        <v>201</v>
      </c>
      <c r="B45" s="54">
        <f>SUM(B46:B48)</f>
        <v>0</v>
      </c>
      <c r="C45" s="54">
        <f>SUM(C46:C48)</f>
        <v>0</v>
      </c>
    </row>
    <row r="46" spans="1:3" ht="11.25" customHeight="1" x14ac:dyDescent="0.25">
      <c r="A46" s="56" t="s">
        <v>138</v>
      </c>
      <c r="B46" s="57">
        <v>0</v>
      </c>
      <c r="C46" s="57">
        <v>0</v>
      </c>
    </row>
    <row r="47" spans="1:3" ht="11.25" customHeight="1" x14ac:dyDescent="0.25">
      <c r="A47" s="56" t="s">
        <v>202</v>
      </c>
      <c r="B47" s="57">
        <v>0</v>
      </c>
      <c r="C47" s="57">
        <v>0</v>
      </c>
    </row>
    <row r="48" spans="1:3" ht="11.25" customHeight="1" x14ac:dyDescent="0.25">
      <c r="A48" s="56" t="s">
        <v>203</v>
      </c>
      <c r="B48" s="57">
        <v>0</v>
      </c>
      <c r="C48" s="57">
        <v>0</v>
      </c>
    </row>
    <row r="49" spans="1:3" ht="11.25" customHeight="1" x14ac:dyDescent="0.25">
      <c r="A49" s="58"/>
      <c r="B49" s="57"/>
      <c r="C49" s="57"/>
    </row>
    <row r="50" spans="1:3" ht="11.25" customHeight="1" x14ac:dyDescent="0.25">
      <c r="A50" s="55" t="s">
        <v>204</v>
      </c>
      <c r="B50" s="54">
        <f>SUM(B51:B55)</f>
        <v>0</v>
      </c>
      <c r="C50" s="54">
        <f>SUM(C51:C55)</f>
        <v>5829784.0800000001</v>
      </c>
    </row>
    <row r="51" spans="1:3" ht="11.25" customHeight="1" x14ac:dyDescent="0.25">
      <c r="A51" s="56" t="s">
        <v>205</v>
      </c>
      <c r="B51" s="57">
        <v>0</v>
      </c>
      <c r="C51" s="57">
        <v>5829784.0800000001</v>
      </c>
    </row>
    <row r="52" spans="1:3" ht="11.25" customHeight="1" x14ac:dyDescent="0.25">
      <c r="A52" s="56" t="s">
        <v>206</v>
      </c>
      <c r="B52" s="57">
        <v>0</v>
      </c>
      <c r="C52" s="57">
        <v>0</v>
      </c>
    </row>
    <row r="53" spans="1:3" ht="11.25" customHeight="1" x14ac:dyDescent="0.25">
      <c r="A53" s="56" t="s">
        <v>207</v>
      </c>
      <c r="B53" s="57">
        <v>0</v>
      </c>
      <c r="C53" s="57">
        <v>0</v>
      </c>
    </row>
    <row r="54" spans="1:3" ht="11.25" customHeight="1" x14ac:dyDescent="0.25">
      <c r="A54" s="56" t="s">
        <v>208</v>
      </c>
      <c r="B54" s="57">
        <v>0</v>
      </c>
      <c r="C54" s="57">
        <v>0</v>
      </c>
    </row>
    <row r="55" spans="1:3" ht="11.25" customHeight="1" x14ac:dyDescent="0.25">
      <c r="A55" s="56" t="s">
        <v>209</v>
      </c>
      <c r="B55" s="57">
        <v>0</v>
      </c>
      <c r="C55" s="57">
        <v>0</v>
      </c>
    </row>
    <row r="56" spans="1:3" ht="11.25" customHeight="1" x14ac:dyDescent="0.25">
      <c r="A56" s="58"/>
      <c r="B56" s="57"/>
      <c r="C56" s="57"/>
    </row>
    <row r="57" spans="1:3" ht="11.25" customHeight="1" x14ac:dyDescent="0.25">
      <c r="A57" s="55" t="s">
        <v>210</v>
      </c>
      <c r="B57" s="54">
        <f>SUM(B58:B59)</f>
        <v>0</v>
      </c>
      <c r="C57" s="54">
        <f>SUM(C58:C59)</f>
        <v>0</v>
      </c>
    </row>
    <row r="58" spans="1:3" ht="11.25" customHeight="1" x14ac:dyDescent="0.25">
      <c r="A58" s="56" t="s">
        <v>211</v>
      </c>
      <c r="B58" s="57">
        <v>0</v>
      </c>
      <c r="C58" s="57">
        <v>0</v>
      </c>
    </row>
    <row r="59" spans="1:3" ht="11.25" customHeight="1" x14ac:dyDescent="0.25">
      <c r="A59" s="56" t="s">
        <v>212</v>
      </c>
      <c r="B59" s="57">
        <v>0</v>
      </c>
      <c r="C59" s="57">
        <v>0</v>
      </c>
    </row>
    <row r="60" spans="1:3" ht="11.25" customHeight="1" x14ac:dyDescent="0.25">
      <c r="A60" s="59"/>
      <c r="B60" s="57"/>
      <c r="C60" s="57"/>
    </row>
    <row r="62" spans="1:3" ht="27" customHeight="1" x14ac:dyDescent="0.25">
      <c r="A62" s="473" t="s">
        <v>157</v>
      </c>
      <c r="B62" s="474"/>
      <c r="C62" s="474"/>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8"/>
  <sheetViews>
    <sheetView zoomScaleNormal="100" workbookViewId="0">
      <selection activeCell="D19" sqref="D19"/>
    </sheetView>
  </sheetViews>
  <sheetFormatPr baseColWidth="10" defaultColWidth="9.28515625" defaultRowHeight="11.25" x14ac:dyDescent="0.2"/>
  <cols>
    <col min="1" max="1" width="70.7109375" style="60" customWidth="1"/>
    <col min="2" max="3" width="20.140625" style="60" customWidth="1"/>
    <col min="4" max="16384" width="9.28515625" style="60"/>
  </cols>
  <sheetData>
    <row r="1" spans="1:22" ht="45" customHeight="1" x14ac:dyDescent="0.2">
      <c r="A1" s="467" t="s">
        <v>691</v>
      </c>
      <c r="B1" s="468"/>
      <c r="C1" s="469"/>
    </row>
    <row r="2" spans="1:22" ht="15" customHeight="1" x14ac:dyDescent="0.2">
      <c r="A2" s="61" t="s">
        <v>100</v>
      </c>
      <c r="B2" s="37">
        <v>2025</v>
      </c>
      <c r="C2" s="37">
        <v>2024</v>
      </c>
      <c r="V2" s="60" t="s">
        <v>101</v>
      </c>
    </row>
    <row r="3" spans="1:22" ht="11.25" customHeight="1" x14ac:dyDescent="0.2">
      <c r="A3" s="41" t="s">
        <v>222</v>
      </c>
      <c r="B3" s="33"/>
      <c r="C3" s="33"/>
    </row>
    <row r="4" spans="1:22" ht="11.25" customHeight="1" x14ac:dyDescent="0.2">
      <c r="A4" s="55" t="s">
        <v>220</v>
      </c>
      <c r="B4" s="62">
        <f>SUM(B5:B14)</f>
        <v>25123115.18</v>
      </c>
      <c r="C4" s="62">
        <f>SUM(C5:C14)</f>
        <v>101575292.45</v>
      </c>
      <c r="D4" s="63" t="s">
        <v>223</v>
      </c>
    </row>
    <row r="5" spans="1:22" ht="11.25" customHeight="1" x14ac:dyDescent="0.2">
      <c r="A5" s="56" t="s">
        <v>104</v>
      </c>
      <c r="B5" s="34">
        <v>34968</v>
      </c>
      <c r="C5" s="34">
        <v>56678</v>
      </c>
      <c r="D5" s="64">
        <v>100000</v>
      </c>
    </row>
    <row r="6" spans="1:22" ht="11.25" customHeight="1" x14ac:dyDescent="0.2">
      <c r="A6" s="56" t="s">
        <v>105</v>
      </c>
      <c r="B6" s="34">
        <v>0</v>
      </c>
      <c r="C6" s="34">
        <v>0</v>
      </c>
      <c r="D6" s="64">
        <v>200000</v>
      </c>
    </row>
    <row r="7" spans="1:22" ht="11.25" customHeight="1" x14ac:dyDescent="0.2">
      <c r="A7" s="56" t="s">
        <v>106</v>
      </c>
      <c r="B7" s="34">
        <v>0</v>
      </c>
      <c r="C7" s="34">
        <v>0</v>
      </c>
      <c r="D7" s="64">
        <v>300000</v>
      </c>
    </row>
    <row r="8" spans="1:22" ht="11.25" customHeight="1" x14ac:dyDescent="0.2">
      <c r="A8" s="56" t="s">
        <v>107</v>
      </c>
      <c r="B8" s="34">
        <v>9196.6200000000008</v>
      </c>
      <c r="C8" s="34">
        <v>42649.82</v>
      </c>
      <c r="D8" s="64">
        <v>400000</v>
      </c>
    </row>
    <row r="9" spans="1:22" ht="11.25" customHeight="1" x14ac:dyDescent="0.2">
      <c r="A9" s="56" t="s">
        <v>108</v>
      </c>
      <c r="B9" s="34">
        <v>-8733.36</v>
      </c>
      <c r="C9" s="34">
        <v>114650.02</v>
      </c>
      <c r="D9" s="64">
        <v>500000</v>
      </c>
    </row>
    <row r="10" spans="1:22" ht="11.25" customHeight="1" x14ac:dyDescent="0.2">
      <c r="A10" s="56" t="s">
        <v>109</v>
      </c>
      <c r="B10" s="34">
        <v>30560.82</v>
      </c>
      <c r="C10" s="34">
        <v>572437.44999999995</v>
      </c>
      <c r="D10" s="64">
        <v>600000</v>
      </c>
    </row>
    <row r="11" spans="1:22" ht="11.25" customHeight="1" x14ac:dyDescent="0.2">
      <c r="A11" s="56" t="s">
        <v>110</v>
      </c>
      <c r="B11" s="34">
        <v>0</v>
      </c>
      <c r="C11" s="34">
        <v>0</v>
      </c>
      <c r="D11" s="64">
        <v>700000</v>
      </c>
    </row>
    <row r="12" spans="1:22" ht="22.5" x14ac:dyDescent="0.2">
      <c r="A12" s="56" t="s">
        <v>112</v>
      </c>
      <c r="B12" s="34">
        <v>23455576.98</v>
      </c>
      <c r="C12" s="34">
        <v>83889647.659999996</v>
      </c>
      <c r="D12" s="64">
        <v>800000</v>
      </c>
    </row>
    <row r="13" spans="1:22" ht="11.25" customHeight="1" x14ac:dyDescent="0.2">
      <c r="A13" s="56" t="s">
        <v>113</v>
      </c>
      <c r="B13" s="34">
        <v>1601546.12</v>
      </c>
      <c r="C13" s="34">
        <v>16899229.5</v>
      </c>
      <c r="D13" s="64">
        <v>900000</v>
      </c>
    </row>
    <row r="14" spans="1:22" ht="11.25" customHeight="1" x14ac:dyDescent="0.2">
      <c r="A14" s="56" t="s">
        <v>224</v>
      </c>
      <c r="B14" s="34">
        <v>0</v>
      </c>
      <c r="C14" s="34">
        <v>0</v>
      </c>
      <c r="D14" s="63" t="s">
        <v>225</v>
      </c>
    </row>
    <row r="15" spans="1:22" ht="11.25" customHeight="1" x14ac:dyDescent="0.2">
      <c r="A15" s="58"/>
      <c r="B15" s="33"/>
      <c r="C15" s="33"/>
      <c r="D15" s="63" t="s">
        <v>223</v>
      </c>
    </row>
    <row r="16" spans="1:22" ht="11.25" customHeight="1" x14ac:dyDescent="0.2">
      <c r="A16" s="55" t="s">
        <v>221</v>
      </c>
      <c r="B16" s="62">
        <f>SUM(B17:B32)</f>
        <v>10357912.439999999</v>
      </c>
      <c r="C16" s="62">
        <f>SUM(C17:C32)</f>
        <v>78673212.549999997</v>
      </c>
      <c r="D16" s="63" t="s">
        <v>223</v>
      </c>
    </row>
    <row r="17" spans="1:4" ht="11.25" customHeight="1" x14ac:dyDescent="0.2">
      <c r="A17" s="56" t="s">
        <v>123</v>
      </c>
      <c r="B17" s="34">
        <v>3841234.18</v>
      </c>
      <c r="C17" s="34">
        <v>21155431.140000001</v>
      </c>
      <c r="D17" s="64">
        <v>1000</v>
      </c>
    </row>
    <row r="18" spans="1:4" ht="11.25" customHeight="1" x14ac:dyDescent="0.2">
      <c r="A18" s="56" t="s">
        <v>124</v>
      </c>
      <c r="B18" s="34">
        <v>2123277.34</v>
      </c>
      <c r="C18" s="34">
        <v>17132937.390000001</v>
      </c>
      <c r="D18" s="64">
        <v>2000</v>
      </c>
    </row>
    <row r="19" spans="1:4" ht="11.25" customHeight="1" x14ac:dyDescent="0.2">
      <c r="A19" s="56" t="s">
        <v>125</v>
      </c>
      <c r="B19" s="34">
        <v>1143163.8700000001</v>
      </c>
      <c r="C19" s="34">
        <v>15313751.220000001</v>
      </c>
      <c r="D19" s="64">
        <v>3000</v>
      </c>
    </row>
    <row r="20" spans="1:4" ht="11.25" customHeight="1" x14ac:dyDescent="0.2">
      <c r="A20" s="56" t="s">
        <v>127</v>
      </c>
      <c r="B20" s="34">
        <v>0</v>
      </c>
      <c r="C20" s="34">
        <v>0</v>
      </c>
      <c r="D20" s="64">
        <v>4100</v>
      </c>
    </row>
    <row r="21" spans="1:4" ht="11.25" customHeight="1" x14ac:dyDescent="0.2">
      <c r="A21" s="56" t="s">
        <v>226</v>
      </c>
      <c r="B21" s="34">
        <v>960000</v>
      </c>
      <c r="C21" s="34">
        <v>3950735.8</v>
      </c>
      <c r="D21" s="64">
        <v>4200</v>
      </c>
    </row>
    <row r="22" spans="1:4" ht="11.25" customHeight="1" x14ac:dyDescent="0.2">
      <c r="A22" s="56" t="s">
        <v>129</v>
      </c>
      <c r="B22" s="34">
        <v>0</v>
      </c>
      <c r="C22" s="34">
        <v>0</v>
      </c>
      <c r="D22" s="64">
        <v>4300</v>
      </c>
    </row>
    <row r="23" spans="1:4" ht="11.25" customHeight="1" x14ac:dyDescent="0.2">
      <c r="A23" s="56" t="s">
        <v>130</v>
      </c>
      <c r="B23" s="34">
        <v>2290237.0499999998</v>
      </c>
      <c r="C23" s="34">
        <v>21120357</v>
      </c>
      <c r="D23" s="64">
        <v>4400</v>
      </c>
    </row>
    <row r="24" spans="1:4" ht="11.25" customHeight="1" x14ac:dyDescent="0.2">
      <c r="A24" s="56" t="s">
        <v>131</v>
      </c>
      <c r="B24" s="34">
        <v>0</v>
      </c>
      <c r="C24" s="34">
        <v>0</v>
      </c>
      <c r="D24" s="64">
        <v>4500</v>
      </c>
    </row>
    <row r="25" spans="1:4" ht="11.25" customHeight="1" x14ac:dyDescent="0.2">
      <c r="A25" s="56" t="s">
        <v>132</v>
      </c>
      <c r="B25" s="34">
        <v>0</v>
      </c>
      <c r="C25" s="34">
        <v>0</v>
      </c>
      <c r="D25" s="64">
        <v>4600</v>
      </c>
    </row>
    <row r="26" spans="1:4" ht="11.25" customHeight="1" x14ac:dyDescent="0.2">
      <c r="A26" s="56" t="s">
        <v>133</v>
      </c>
      <c r="B26" s="34">
        <v>0</v>
      </c>
      <c r="C26" s="34">
        <v>0</v>
      </c>
      <c r="D26" s="64">
        <v>4700</v>
      </c>
    </row>
    <row r="27" spans="1:4" ht="11.25" customHeight="1" x14ac:dyDescent="0.2">
      <c r="A27" s="56" t="s">
        <v>134</v>
      </c>
      <c r="B27" s="34">
        <v>0</v>
      </c>
      <c r="C27" s="34">
        <v>0</v>
      </c>
      <c r="D27" s="64">
        <v>4800</v>
      </c>
    </row>
    <row r="28" spans="1:4" ht="11.25" customHeight="1" x14ac:dyDescent="0.2">
      <c r="A28" s="56" t="s">
        <v>135</v>
      </c>
      <c r="B28" s="34">
        <v>0</v>
      </c>
      <c r="C28" s="34">
        <v>0</v>
      </c>
      <c r="D28" s="64">
        <v>4900</v>
      </c>
    </row>
    <row r="29" spans="1:4" ht="11.25" customHeight="1" x14ac:dyDescent="0.2">
      <c r="A29" s="56" t="s">
        <v>137</v>
      </c>
      <c r="B29" s="34">
        <v>0</v>
      </c>
      <c r="C29" s="34">
        <v>0</v>
      </c>
      <c r="D29" s="64">
        <v>8100</v>
      </c>
    </row>
    <row r="30" spans="1:4" ht="11.25" customHeight="1" x14ac:dyDescent="0.2">
      <c r="A30" s="56" t="s">
        <v>138</v>
      </c>
      <c r="B30" s="34">
        <v>0</v>
      </c>
      <c r="C30" s="34">
        <v>0</v>
      </c>
      <c r="D30" s="64">
        <v>8300</v>
      </c>
    </row>
    <row r="31" spans="1:4" ht="11.25" customHeight="1" x14ac:dyDescent="0.2">
      <c r="A31" s="56" t="s">
        <v>139</v>
      </c>
      <c r="B31" s="34">
        <v>0</v>
      </c>
      <c r="C31" s="34">
        <v>0</v>
      </c>
      <c r="D31" s="64">
        <v>8500</v>
      </c>
    </row>
    <row r="32" spans="1:4" ht="11.25" customHeight="1" x14ac:dyDescent="0.2">
      <c r="A32" s="56" t="s">
        <v>227</v>
      </c>
      <c r="B32" s="34">
        <v>0</v>
      </c>
      <c r="C32" s="34">
        <v>0</v>
      </c>
      <c r="D32" s="63" t="s">
        <v>223</v>
      </c>
    </row>
    <row r="33" spans="1:4" ht="11.25" customHeight="1" x14ac:dyDescent="0.2">
      <c r="A33" s="41" t="s">
        <v>228</v>
      </c>
      <c r="B33" s="62">
        <f>B4-B16</f>
        <v>14765202.74</v>
      </c>
      <c r="C33" s="62">
        <f>C4-C16</f>
        <v>22902079.900000006</v>
      </c>
      <c r="D33" s="63" t="s">
        <v>223</v>
      </c>
    </row>
    <row r="34" spans="1:4" ht="11.25" customHeight="1" x14ac:dyDescent="0.2">
      <c r="A34" s="46"/>
      <c r="B34" s="33"/>
      <c r="C34" s="33"/>
      <c r="D34" s="63" t="s">
        <v>223</v>
      </c>
    </row>
    <row r="35" spans="1:4" ht="11.25" customHeight="1" x14ac:dyDescent="0.2">
      <c r="A35" s="41" t="s">
        <v>229</v>
      </c>
      <c r="B35" s="33"/>
      <c r="C35" s="33"/>
      <c r="D35" s="63" t="s">
        <v>223</v>
      </c>
    </row>
    <row r="36" spans="1:4" ht="11.25" customHeight="1" x14ac:dyDescent="0.2">
      <c r="A36" s="55" t="s">
        <v>220</v>
      </c>
      <c r="B36" s="62">
        <f>SUM(B37:B39)</f>
        <v>0</v>
      </c>
      <c r="C36" s="62">
        <f>SUM(C37:C39)</f>
        <v>0</v>
      </c>
      <c r="D36" s="63" t="s">
        <v>223</v>
      </c>
    </row>
    <row r="37" spans="1:4" ht="11.25" customHeight="1" x14ac:dyDescent="0.2">
      <c r="A37" s="56" t="s">
        <v>184</v>
      </c>
      <c r="B37" s="34">
        <v>0</v>
      </c>
      <c r="C37" s="34">
        <v>0</v>
      </c>
      <c r="D37" s="63">
        <v>620001</v>
      </c>
    </row>
    <row r="38" spans="1:4" ht="11.25" customHeight="1" x14ac:dyDescent="0.2">
      <c r="A38" s="56" t="s">
        <v>186</v>
      </c>
      <c r="B38" s="34">
        <v>0</v>
      </c>
      <c r="C38" s="34">
        <v>0</v>
      </c>
      <c r="D38" s="63">
        <v>621001</v>
      </c>
    </row>
    <row r="39" spans="1:4" ht="11.25" customHeight="1" x14ac:dyDescent="0.2">
      <c r="A39" s="56" t="s">
        <v>230</v>
      </c>
      <c r="B39" s="34">
        <v>0</v>
      </c>
      <c r="C39" s="34">
        <v>0</v>
      </c>
      <c r="D39" s="63" t="s">
        <v>223</v>
      </c>
    </row>
    <row r="40" spans="1:4" ht="11.25" customHeight="1" x14ac:dyDescent="0.2">
      <c r="A40" s="58"/>
      <c r="B40" s="33"/>
      <c r="C40" s="33"/>
      <c r="D40" s="63" t="s">
        <v>223</v>
      </c>
    </row>
    <row r="41" spans="1:4" ht="11.25" customHeight="1" x14ac:dyDescent="0.2">
      <c r="A41" s="55" t="s">
        <v>221</v>
      </c>
      <c r="B41" s="62">
        <f>SUM(B42:B44)</f>
        <v>7558097.0300000003</v>
      </c>
      <c r="C41" s="62">
        <f>SUM(C42:C44)</f>
        <v>73181271.810000002</v>
      </c>
      <c r="D41" s="63" t="s">
        <v>223</v>
      </c>
    </row>
    <row r="42" spans="1:4" ht="11.25" customHeight="1" x14ac:dyDescent="0.2">
      <c r="A42" s="56" t="s">
        <v>184</v>
      </c>
      <c r="B42" s="34">
        <v>6003297.04</v>
      </c>
      <c r="C42" s="34">
        <v>68384106.510000005</v>
      </c>
      <c r="D42" s="63">
        <v>6000</v>
      </c>
    </row>
    <row r="43" spans="1:4" ht="11.25" customHeight="1" x14ac:dyDescent="0.2">
      <c r="A43" s="56" t="s">
        <v>186</v>
      </c>
      <c r="B43" s="34">
        <v>1554799.99</v>
      </c>
      <c r="C43" s="34">
        <v>4797165.3</v>
      </c>
      <c r="D43" s="63">
        <v>5000</v>
      </c>
    </row>
    <row r="44" spans="1:4" ht="11.25" customHeight="1" x14ac:dyDescent="0.2">
      <c r="A44" s="56" t="s">
        <v>231</v>
      </c>
      <c r="B44" s="34">
        <v>0</v>
      </c>
      <c r="C44" s="34">
        <v>0</v>
      </c>
      <c r="D44" s="63">
        <v>7000</v>
      </c>
    </row>
    <row r="45" spans="1:4" ht="11.25" customHeight="1" x14ac:dyDescent="0.2">
      <c r="A45" s="41" t="s">
        <v>232</v>
      </c>
      <c r="B45" s="62">
        <f>B36-B41</f>
        <v>-7558097.0300000003</v>
      </c>
      <c r="C45" s="62">
        <f>C36-C41</f>
        <v>-73181271.810000002</v>
      </c>
      <c r="D45" s="63" t="s">
        <v>223</v>
      </c>
    </row>
    <row r="46" spans="1:4" ht="11.25" customHeight="1" x14ac:dyDescent="0.2">
      <c r="A46" s="46"/>
      <c r="B46" s="33"/>
      <c r="C46" s="33"/>
      <c r="D46" s="63" t="s">
        <v>223</v>
      </c>
    </row>
    <row r="47" spans="1:4" ht="11.25" customHeight="1" x14ac:dyDescent="0.2">
      <c r="A47" s="41" t="s">
        <v>233</v>
      </c>
      <c r="B47" s="33"/>
      <c r="C47" s="33"/>
      <c r="D47" s="63" t="s">
        <v>223</v>
      </c>
    </row>
    <row r="48" spans="1:4" ht="11.25" customHeight="1" x14ac:dyDescent="0.2">
      <c r="A48" s="55" t="s">
        <v>220</v>
      </c>
      <c r="B48" s="62">
        <f>SUM(B49+B52)</f>
        <v>190204.85</v>
      </c>
      <c r="C48" s="62">
        <f>SUM(C49+C52)</f>
        <v>5404059.9199999999</v>
      </c>
      <c r="D48" s="63" t="s">
        <v>223</v>
      </c>
    </row>
    <row r="49" spans="1:4" ht="11.25" customHeight="1" x14ac:dyDescent="0.2">
      <c r="A49" s="56" t="s">
        <v>234</v>
      </c>
      <c r="B49" s="34">
        <f>B50+B51</f>
        <v>0</v>
      </c>
      <c r="C49" s="34">
        <f>C50+C51</f>
        <v>0</v>
      </c>
      <c r="D49" s="63" t="s">
        <v>223</v>
      </c>
    </row>
    <row r="50" spans="1:4" ht="11.25" customHeight="1" x14ac:dyDescent="0.2">
      <c r="A50" s="56" t="s">
        <v>235</v>
      </c>
      <c r="B50" s="34">
        <v>0</v>
      </c>
      <c r="C50" s="34">
        <v>0</v>
      </c>
      <c r="D50" s="65" t="s">
        <v>236</v>
      </c>
    </row>
    <row r="51" spans="1:4" ht="11.25" customHeight="1" x14ac:dyDescent="0.2">
      <c r="A51" s="56" t="s">
        <v>237</v>
      </c>
      <c r="B51" s="34">
        <v>0</v>
      </c>
      <c r="C51" s="34">
        <v>0</v>
      </c>
      <c r="D51" s="65" t="s">
        <v>239</v>
      </c>
    </row>
    <row r="52" spans="1:4" ht="11.25" customHeight="1" x14ac:dyDescent="0.2">
      <c r="A52" s="56" t="s">
        <v>238</v>
      </c>
      <c r="B52" s="34">
        <v>190204.85</v>
      </c>
      <c r="C52" s="34">
        <v>5404059.9199999999</v>
      </c>
      <c r="D52" s="65"/>
    </row>
    <row r="53" spans="1:4" ht="11.25" customHeight="1" x14ac:dyDescent="0.2">
      <c r="A53" s="58"/>
      <c r="B53" s="33"/>
      <c r="C53" s="33"/>
      <c r="D53" s="63" t="s">
        <v>223</v>
      </c>
    </row>
    <row r="54" spans="1:4" ht="11.25" customHeight="1" x14ac:dyDescent="0.2">
      <c r="A54" s="55" t="s">
        <v>221</v>
      </c>
      <c r="B54" s="62">
        <f>SUM(B55+B58)</f>
        <v>0</v>
      </c>
      <c r="C54" s="62">
        <f>SUM(C55+C58)</f>
        <v>0</v>
      </c>
      <c r="D54" s="63" t="s">
        <v>223</v>
      </c>
    </row>
    <row r="55" spans="1:4" ht="11.25" customHeight="1" x14ac:dyDescent="0.2">
      <c r="A55" s="56" t="s">
        <v>240</v>
      </c>
      <c r="B55" s="34">
        <f>SUM(B56+B57)</f>
        <v>0</v>
      </c>
      <c r="C55" s="34">
        <f>SUM(C56+C57)</f>
        <v>0</v>
      </c>
      <c r="D55" s="63" t="s">
        <v>223</v>
      </c>
    </row>
    <row r="56" spans="1:4" ht="11.25" customHeight="1" x14ac:dyDescent="0.2">
      <c r="A56" s="56" t="s">
        <v>235</v>
      </c>
      <c r="B56" s="34">
        <v>0</v>
      </c>
      <c r="C56" s="34">
        <v>0</v>
      </c>
      <c r="D56" s="63" t="s">
        <v>241</v>
      </c>
    </row>
    <row r="57" spans="1:4" ht="11.25" customHeight="1" x14ac:dyDescent="0.2">
      <c r="A57" s="56" t="s">
        <v>237</v>
      </c>
      <c r="B57" s="34">
        <v>0</v>
      </c>
      <c r="C57" s="34">
        <v>0</v>
      </c>
      <c r="D57" s="63" t="s">
        <v>242</v>
      </c>
    </row>
    <row r="58" spans="1:4" ht="11.25" customHeight="1" x14ac:dyDescent="0.2">
      <c r="A58" s="56" t="s">
        <v>243</v>
      </c>
      <c r="B58" s="34">
        <v>0</v>
      </c>
      <c r="C58" s="34">
        <v>0</v>
      </c>
      <c r="D58" s="63" t="s">
        <v>223</v>
      </c>
    </row>
    <row r="59" spans="1:4" ht="11.25" customHeight="1" x14ac:dyDescent="0.2">
      <c r="A59" s="41" t="s">
        <v>244</v>
      </c>
      <c r="B59" s="62">
        <f>B48-B54</f>
        <v>190204.85</v>
      </c>
      <c r="C59" s="62">
        <f>C48-C54</f>
        <v>5404059.9199999999</v>
      </c>
      <c r="D59" s="63" t="s">
        <v>223</v>
      </c>
    </row>
    <row r="60" spans="1:4" ht="11.25" customHeight="1" x14ac:dyDescent="0.2">
      <c r="A60" s="46"/>
      <c r="B60" s="33"/>
      <c r="C60" s="33"/>
      <c r="D60" s="63" t="s">
        <v>223</v>
      </c>
    </row>
    <row r="61" spans="1:4" ht="11.25" customHeight="1" x14ac:dyDescent="0.2">
      <c r="A61" s="41" t="s">
        <v>245</v>
      </c>
      <c r="B61" s="62">
        <f>B59+B45+B33</f>
        <v>7397310.5599999996</v>
      </c>
      <c r="C61" s="62">
        <f>C59+C45+C33</f>
        <v>-44875131.989999995</v>
      </c>
      <c r="D61" s="63" t="s">
        <v>223</v>
      </c>
    </row>
    <row r="62" spans="1:4" ht="11.25" customHeight="1" x14ac:dyDescent="0.2">
      <c r="A62" s="46"/>
      <c r="B62" s="33"/>
      <c r="C62" s="33"/>
      <c r="D62" s="63" t="s">
        <v>223</v>
      </c>
    </row>
    <row r="63" spans="1:4" ht="11.25" customHeight="1" x14ac:dyDescent="0.2">
      <c r="A63" s="41" t="s">
        <v>246</v>
      </c>
      <c r="B63" s="62">
        <v>14623004.59</v>
      </c>
      <c r="C63" s="62">
        <v>59498136.579999998</v>
      </c>
      <c r="D63" s="63" t="s">
        <v>223</v>
      </c>
    </row>
    <row r="64" spans="1:4" ht="11.25" customHeight="1" x14ac:dyDescent="0.2">
      <c r="A64" s="46"/>
      <c r="B64" s="33"/>
      <c r="C64" s="33"/>
      <c r="D64" s="63" t="s">
        <v>223</v>
      </c>
    </row>
    <row r="65" spans="1:4" ht="11.25" customHeight="1" x14ac:dyDescent="0.2">
      <c r="A65" s="41" t="s">
        <v>247</v>
      </c>
      <c r="B65" s="62">
        <v>22020315.149999999</v>
      </c>
      <c r="C65" s="62">
        <v>14623004.59</v>
      </c>
      <c r="D65" s="63" t="s">
        <v>223</v>
      </c>
    </row>
    <row r="66" spans="1:4" ht="11.25" customHeight="1" x14ac:dyDescent="0.2">
      <c r="A66" s="59"/>
      <c r="B66" s="66"/>
      <c r="C66" s="67"/>
    </row>
    <row r="68" spans="1:4" ht="27.75" customHeight="1" x14ac:dyDescent="0.2">
      <c r="A68" s="473" t="s">
        <v>157</v>
      </c>
      <c r="B68" s="475"/>
      <c r="C68" s="475"/>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zoomScaleNormal="100" workbookViewId="0">
      <selection sqref="A1:XFD1048576"/>
    </sheetView>
  </sheetViews>
  <sheetFormatPr baseColWidth="10" defaultColWidth="9.28515625" defaultRowHeight="11.25" x14ac:dyDescent="0.2"/>
  <cols>
    <col min="1" max="1" width="51.28515625" style="68" customWidth="1"/>
    <col min="2" max="6" width="16.28515625" style="68" customWidth="1"/>
    <col min="7" max="16384" width="9.28515625" style="68"/>
  </cols>
  <sheetData>
    <row r="1" spans="1:6" ht="45" customHeight="1" x14ac:dyDescent="0.2">
      <c r="A1" s="467" t="s">
        <v>692</v>
      </c>
      <c r="B1" s="468"/>
      <c r="C1" s="468"/>
      <c r="D1" s="468"/>
      <c r="E1" s="468"/>
      <c r="F1" s="469"/>
    </row>
    <row r="2" spans="1:6" ht="22.5" x14ac:dyDescent="0.2">
      <c r="A2" s="37" t="s">
        <v>100</v>
      </c>
      <c r="B2" s="69" t="s">
        <v>248</v>
      </c>
      <c r="C2" s="69" t="s">
        <v>249</v>
      </c>
      <c r="D2" s="69" t="s">
        <v>250</v>
      </c>
      <c r="E2" s="69" t="s">
        <v>251</v>
      </c>
      <c r="F2" s="69" t="s">
        <v>252</v>
      </c>
    </row>
    <row r="3" spans="1:6" x14ac:dyDescent="0.2">
      <c r="A3" s="70" t="s">
        <v>158</v>
      </c>
      <c r="B3" s="62">
        <f>B4+B12</f>
        <v>310096714.65999997</v>
      </c>
      <c r="C3" s="62">
        <f t="shared" ref="C3:F3" si="0">C4+C12</f>
        <v>84342864.450000003</v>
      </c>
      <c r="D3" s="62">
        <f t="shared" si="0"/>
        <v>70045646.319999993</v>
      </c>
      <c r="E3" s="62">
        <f t="shared" si="0"/>
        <v>324393932.78999996</v>
      </c>
      <c r="F3" s="62">
        <f t="shared" si="0"/>
        <v>14297218.130000021</v>
      </c>
    </row>
    <row r="4" spans="1:6" x14ac:dyDescent="0.2">
      <c r="A4" s="71" t="s">
        <v>160</v>
      </c>
      <c r="B4" s="62">
        <f>SUM(B5:B11)</f>
        <v>19463175.420000002</v>
      </c>
      <c r="C4" s="62">
        <f>SUM(C5:C11)</f>
        <v>58857884.899999999</v>
      </c>
      <c r="D4" s="62">
        <f>SUM(D5:D11)</f>
        <v>52118763.799999997</v>
      </c>
      <c r="E4" s="62">
        <f>SUM(E5:E11)</f>
        <v>26202296.52</v>
      </c>
      <c r="F4" s="62">
        <f>SUM(F5:F11)</f>
        <v>6739121.0999999978</v>
      </c>
    </row>
    <row r="5" spans="1:6" x14ac:dyDescent="0.2">
      <c r="A5" s="72" t="s">
        <v>162</v>
      </c>
      <c r="B5" s="34">
        <v>14623004.59</v>
      </c>
      <c r="C5" s="34">
        <v>55285547.079999998</v>
      </c>
      <c r="D5" s="34">
        <v>47888236.520000003</v>
      </c>
      <c r="E5" s="34">
        <f>B5+C5-D5</f>
        <v>22020315.149999999</v>
      </c>
      <c r="F5" s="34">
        <f t="shared" ref="F5:F11" si="1">E5-B5</f>
        <v>7397310.5599999987</v>
      </c>
    </row>
    <row r="6" spans="1:6" x14ac:dyDescent="0.2">
      <c r="A6" s="72" t="s">
        <v>164</v>
      </c>
      <c r="B6" s="34">
        <v>3087891.25</v>
      </c>
      <c r="C6" s="34">
        <v>1184467.44</v>
      </c>
      <c r="D6" s="34">
        <v>727021.8</v>
      </c>
      <c r="E6" s="34">
        <f t="shared" ref="E6:E11" si="2">B6+C6-D6</f>
        <v>3545336.8899999997</v>
      </c>
      <c r="F6" s="34">
        <f t="shared" si="1"/>
        <v>457445.63999999966</v>
      </c>
    </row>
    <row r="7" spans="1:6" x14ac:dyDescent="0.2">
      <c r="A7" s="72" t="s">
        <v>166</v>
      </c>
      <c r="B7" s="34">
        <v>1752279.58</v>
      </c>
      <c r="C7" s="34">
        <v>2387870.38</v>
      </c>
      <c r="D7" s="34">
        <v>3503505.48</v>
      </c>
      <c r="E7" s="34">
        <f t="shared" si="2"/>
        <v>636644.48</v>
      </c>
      <c r="F7" s="34">
        <f t="shared" si="1"/>
        <v>-1115635.1000000001</v>
      </c>
    </row>
    <row r="8" spans="1:6" x14ac:dyDescent="0.2">
      <c r="A8" s="72" t="s">
        <v>168</v>
      </c>
      <c r="B8" s="34">
        <v>0</v>
      </c>
      <c r="C8" s="34">
        <v>0</v>
      </c>
      <c r="D8" s="34">
        <v>0</v>
      </c>
      <c r="E8" s="34">
        <f t="shared" si="2"/>
        <v>0</v>
      </c>
      <c r="F8" s="34">
        <f t="shared" si="1"/>
        <v>0</v>
      </c>
    </row>
    <row r="9" spans="1:6" x14ac:dyDescent="0.2">
      <c r="A9" s="72" t="s">
        <v>170</v>
      </c>
      <c r="B9" s="34">
        <v>0</v>
      </c>
      <c r="C9" s="34">
        <v>0</v>
      </c>
      <c r="D9" s="34">
        <v>0</v>
      </c>
      <c r="E9" s="34">
        <f t="shared" si="2"/>
        <v>0</v>
      </c>
      <c r="F9" s="34">
        <f t="shared" si="1"/>
        <v>0</v>
      </c>
    </row>
    <row r="10" spans="1:6" x14ac:dyDescent="0.2">
      <c r="A10" s="72" t="s">
        <v>172</v>
      </c>
      <c r="B10" s="34">
        <v>0</v>
      </c>
      <c r="C10" s="34">
        <v>0</v>
      </c>
      <c r="D10" s="34">
        <v>0</v>
      </c>
      <c r="E10" s="34">
        <f t="shared" si="2"/>
        <v>0</v>
      </c>
      <c r="F10" s="34">
        <f t="shared" si="1"/>
        <v>0</v>
      </c>
    </row>
    <row r="11" spans="1:6" x14ac:dyDescent="0.2">
      <c r="A11" s="72" t="s">
        <v>174</v>
      </c>
      <c r="B11" s="34">
        <v>0</v>
      </c>
      <c r="C11" s="34">
        <v>0</v>
      </c>
      <c r="D11" s="34">
        <v>0</v>
      </c>
      <c r="E11" s="34">
        <f t="shared" si="2"/>
        <v>0</v>
      </c>
      <c r="F11" s="34">
        <f t="shared" si="1"/>
        <v>0</v>
      </c>
    </row>
    <row r="12" spans="1:6" x14ac:dyDescent="0.2">
      <c r="A12" s="71" t="s">
        <v>179</v>
      </c>
      <c r="B12" s="62">
        <f>SUM(B13:B21)</f>
        <v>290633539.23999995</v>
      </c>
      <c r="C12" s="62">
        <f>SUM(C13:C21)</f>
        <v>25484979.550000001</v>
      </c>
      <c r="D12" s="62">
        <f>SUM(D13:D21)</f>
        <v>17926882.52</v>
      </c>
      <c r="E12" s="62">
        <f>SUM(E13:E21)</f>
        <v>298191636.26999998</v>
      </c>
      <c r="F12" s="62">
        <f>SUM(F13:F21)</f>
        <v>7558097.0300000235</v>
      </c>
    </row>
    <row r="13" spans="1:6" x14ac:dyDescent="0.2">
      <c r="A13" s="72" t="s">
        <v>180</v>
      </c>
      <c r="B13" s="34">
        <v>-963755.72</v>
      </c>
      <c r="C13" s="34">
        <v>0</v>
      </c>
      <c r="D13" s="34">
        <v>0</v>
      </c>
      <c r="E13" s="34">
        <f>B13+C13-D13</f>
        <v>-963755.72</v>
      </c>
      <c r="F13" s="34">
        <f t="shared" ref="F13:F21" si="3">E13-B13</f>
        <v>0</v>
      </c>
    </row>
    <row r="14" spans="1:6" x14ac:dyDescent="0.2">
      <c r="A14" s="72" t="s">
        <v>182</v>
      </c>
      <c r="B14" s="73">
        <v>0</v>
      </c>
      <c r="C14" s="73">
        <v>0</v>
      </c>
      <c r="D14" s="73">
        <v>0</v>
      </c>
      <c r="E14" s="73">
        <f t="shared" ref="E14:E21" si="4">B14+C14-D14</f>
        <v>0</v>
      </c>
      <c r="F14" s="73">
        <f t="shared" si="3"/>
        <v>0</v>
      </c>
    </row>
    <row r="15" spans="1:6" x14ac:dyDescent="0.2">
      <c r="A15" s="72" t="s">
        <v>184</v>
      </c>
      <c r="B15" s="73">
        <v>272785202.50999999</v>
      </c>
      <c r="C15" s="73">
        <v>22375379.57</v>
      </c>
      <c r="D15" s="73">
        <v>16372082.529999999</v>
      </c>
      <c r="E15" s="73">
        <f t="shared" si="4"/>
        <v>278788499.55000001</v>
      </c>
      <c r="F15" s="73">
        <f t="shared" si="3"/>
        <v>6003297.0400000215</v>
      </c>
    </row>
    <row r="16" spans="1:6" x14ac:dyDescent="0.2">
      <c r="A16" s="72" t="s">
        <v>186</v>
      </c>
      <c r="B16" s="34">
        <v>30760557.73</v>
      </c>
      <c r="C16" s="34">
        <v>3109599.98</v>
      </c>
      <c r="D16" s="34">
        <v>1554799.99</v>
      </c>
      <c r="E16" s="34">
        <f t="shared" si="4"/>
        <v>32315357.720000003</v>
      </c>
      <c r="F16" s="34">
        <f t="shared" si="3"/>
        <v>1554799.9900000021</v>
      </c>
    </row>
    <row r="17" spans="1:6" x14ac:dyDescent="0.2">
      <c r="A17" s="72" t="s">
        <v>188</v>
      </c>
      <c r="B17" s="34">
        <v>112810</v>
      </c>
      <c r="C17" s="34">
        <v>0</v>
      </c>
      <c r="D17" s="34">
        <v>0</v>
      </c>
      <c r="E17" s="34">
        <f t="shared" si="4"/>
        <v>112810</v>
      </c>
      <c r="F17" s="34">
        <f t="shared" si="3"/>
        <v>0</v>
      </c>
    </row>
    <row r="18" spans="1:6" x14ac:dyDescent="0.2">
      <c r="A18" s="72" t="s">
        <v>190</v>
      </c>
      <c r="B18" s="34">
        <v>-16837132.18</v>
      </c>
      <c r="C18" s="34">
        <v>0</v>
      </c>
      <c r="D18" s="34">
        <v>0</v>
      </c>
      <c r="E18" s="34">
        <f t="shared" si="4"/>
        <v>-16837132.18</v>
      </c>
      <c r="F18" s="34">
        <f t="shared" si="3"/>
        <v>0</v>
      </c>
    </row>
    <row r="19" spans="1:6" x14ac:dyDescent="0.2">
      <c r="A19" s="72" t="s">
        <v>192</v>
      </c>
      <c r="B19" s="34">
        <v>4775856.9000000004</v>
      </c>
      <c r="C19" s="34">
        <v>0</v>
      </c>
      <c r="D19" s="34">
        <v>0</v>
      </c>
      <c r="E19" s="34">
        <f t="shared" si="4"/>
        <v>4775856.9000000004</v>
      </c>
      <c r="F19" s="34">
        <f t="shared" si="3"/>
        <v>0</v>
      </c>
    </row>
    <row r="20" spans="1:6" x14ac:dyDescent="0.2">
      <c r="A20" s="72" t="s">
        <v>194</v>
      </c>
      <c r="B20" s="34">
        <v>0</v>
      </c>
      <c r="C20" s="34">
        <v>0</v>
      </c>
      <c r="D20" s="34">
        <v>0</v>
      </c>
      <c r="E20" s="34">
        <f t="shared" si="4"/>
        <v>0</v>
      </c>
      <c r="F20" s="34">
        <f t="shared" si="3"/>
        <v>0</v>
      </c>
    </row>
    <row r="21" spans="1:6" x14ac:dyDescent="0.2">
      <c r="A21" s="72" t="s">
        <v>195</v>
      </c>
      <c r="B21" s="34">
        <v>0</v>
      </c>
      <c r="C21" s="34">
        <v>0</v>
      </c>
      <c r="D21" s="34">
        <v>0</v>
      </c>
      <c r="E21" s="34">
        <f t="shared" si="4"/>
        <v>0</v>
      </c>
      <c r="F21" s="34">
        <f t="shared" si="3"/>
        <v>0</v>
      </c>
    </row>
    <row r="23" spans="1:6" ht="12.75" x14ac:dyDescent="0.2">
      <c r="A23" s="23" t="s">
        <v>157</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zoomScaleNormal="100" workbookViewId="0">
      <selection activeCell="D43" sqref="D43"/>
    </sheetView>
  </sheetViews>
  <sheetFormatPr baseColWidth="10" defaultColWidth="9.28515625" defaultRowHeight="11.25" x14ac:dyDescent="0.2"/>
  <cols>
    <col min="1" max="1" width="39.5703125" style="35" customWidth="1"/>
    <col min="2" max="5" width="16.28515625" style="81" customWidth="1"/>
    <col min="6" max="16384" width="9.28515625" style="60"/>
  </cols>
  <sheetData>
    <row r="1" spans="1:5" ht="45" customHeight="1" x14ac:dyDescent="0.2">
      <c r="A1" s="467" t="s">
        <v>693</v>
      </c>
      <c r="B1" s="468"/>
      <c r="C1" s="468"/>
      <c r="D1" s="468"/>
      <c r="E1" s="469"/>
    </row>
    <row r="2" spans="1:5" ht="35.1" customHeight="1" x14ac:dyDescent="0.2">
      <c r="A2" s="37" t="s">
        <v>253</v>
      </c>
      <c r="B2" s="69" t="s">
        <v>254</v>
      </c>
      <c r="C2" s="69" t="s">
        <v>255</v>
      </c>
      <c r="D2" s="69" t="s">
        <v>256</v>
      </c>
      <c r="E2" s="69" t="s">
        <v>257</v>
      </c>
    </row>
    <row r="3" spans="1:5" s="75" customFormat="1" ht="11.25" customHeight="1" x14ac:dyDescent="0.2">
      <c r="A3" s="41" t="s">
        <v>258</v>
      </c>
      <c r="B3" s="33"/>
      <c r="C3" s="33"/>
      <c r="D3" s="74">
        <f>D16+D30</f>
        <v>0</v>
      </c>
      <c r="E3" s="74">
        <f>E16+E30</f>
        <v>0</v>
      </c>
    </row>
    <row r="4" spans="1:5" ht="11.25" customHeight="1" x14ac:dyDescent="0.2">
      <c r="A4" s="76" t="s">
        <v>259</v>
      </c>
      <c r="B4" s="33"/>
      <c r="C4" s="33"/>
      <c r="D4" s="33"/>
      <c r="E4" s="33"/>
    </row>
    <row r="5" spans="1:5" ht="11.25" customHeight="1" x14ac:dyDescent="0.2">
      <c r="A5" s="55" t="s">
        <v>260</v>
      </c>
      <c r="B5" s="33"/>
      <c r="C5" s="33"/>
      <c r="D5" s="62">
        <f>SUM(D6:D8)</f>
        <v>0</v>
      </c>
      <c r="E5" s="62">
        <f>SUM(E6:E8)</f>
        <v>0</v>
      </c>
    </row>
    <row r="6" spans="1:5" ht="11.25" customHeight="1" x14ac:dyDescent="0.2">
      <c r="A6" s="77" t="s">
        <v>261</v>
      </c>
      <c r="B6" s="33"/>
      <c r="C6" s="33"/>
      <c r="D6" s="34">
        <v>0</v>
      </c>
      <c r="E6" s="34">
        <v>0</v>
      </c>
    </row>
    <row r="7" spans="1:5" ht="11.25" customHeight="1" x14ac:dyDescent="0.2">
      <c r="A7" s="77" t="s">
        <v>262</v>
      </c>
      <c r="B7" s="33"/>
      <c r="C7" s="33"/>
      <c r="D7" s="34">
        <v>0</v>
      </c>
      <c r="E7" s="34">
        <v>0</v>
      </c>
    </row>
    <row r="8" spans="1:5" ht="11.25" customHeight="1" x14ac:dyDescent="0.2">
      <c r="A8" s="77" t="s">
        <v>263</v>
      </c>
      <c r="B8" s="33"/>
      <c r="C8" s="33"/>
      <c r="D8" s="34">
        <v>0</v>
      </c>
      <c r="E8" s="34">
        <v>0</v>
      </c>
    </row>
    <row r="9" spans="1:5" ht="11.25" customHeight="1" x14ac:dyDescent="0.2">
      <c r="A9" s="78"/>
      <c r="B9" s="33"/>
      <c r="C9" s="33"/>
      <c r="D9" s="33"/>
      <c r="E9" s="33"/>
    </row>
    <row r="10" spans="1:5" ht="11.25" customHeight="1" x14ac:dyDescent="0.2">
      <c r="A10" s="55" t="s">
        <v>264</v>
      </c>
      <c r="B10" s="33"/>
      <c r="C10" s="33"/>
      <c r="D10" s="62">
        <f>SUM(D11:D14)</f>
        <v>0</v>
      </c>
      <c r="E10" s="62">
        <f>SUM(E11:E14)</f>
        <v>0</v>
      </c>
    </row>
    <row r="11" spans="1:5" ht="11.25" customHeight="1" x14ac:dyDescent="0.2">
      <c r="A11" s="77" t="s">
        <v>265</v>
      </c>
      <c r="B11" s="33"/>
      <c r="C11" s="33"/>
      <c r="D11" s="34">
        <v>0</v>
      </c>
      <c r="E11" s="34">
        <v>0</v>
      </c>
    </row>
    <row r="12" spans="1:5" ht="11.25" customHeight="1" x14ac:dyDescent="0.2">
      <c r="A12" s="77" t="s">
        <v>266</v>
      </c>
      <c r="B12" s="33"/>
      <c r="C12" s="33"/>
      <c r="D12" s="34">
        <v>0</v>
      </c>
      <c r="E12" s="34">
        <v>0</v>
      </c>
    </row>
    <row r="13" spans="1:5" ht="11.25" customHeight="1" x14ac:dyDescent="0.2">
      <c r="A13" s="77" t="s">
        <v>262</v>
      </c>
      <c r="B13" s="33"/>
      <c r="C13" s="33"/>
      <c r="D13" s="34">
        <v>0</v>
      </c>
      <c r="E13" s="34">
        <v>0</v>
      </c>
    </row>
    <row r="14" spans="1:5" ht="11.25" customHeight="1" x14ac:dyDescent="0.2">
      <c r="A14" s="77" t="s">
        <v>263</v>
      </c>
      <c r="B14" s="33"/>
      <c r="C14" s="33"/>
      <c r="D14" s="34">
        <v>0</v>
      </c>
      <c r="E14" s="34">
        <v>0</v>
      </c>
    </row>
    <row r="15" spans="1:5" ht="11.25" customHeight="1" x14ac:dyDescent="0.2">
      <c r="A15" s="78"/>
      <c r="B15" s="33"/>
      <c r="C15" s="33"/>
      <c r="D15" s="33"/>
      <c r="E15" s="33"/>
    </row>
    <row r="16" spans="1:5" ht="11.25" customHeight="1" x14ac:dyDescent="0.2">
      <c r="A16" s="55" t="s">
        <v>267</v>
      </c>
      <c r="B16" s="33"/>
      <c r="C16" s="33"/>
      <c r="D16" s="62">
        <f>D10+D5</f>
        <v>0</v>
      </c>
      <c r="E16" s="62">
        <f>E10+E5</f>
        <v>0</v>
      </c>
    </row>
    <row r="17" spans="1:5" ht="11.25" customHeight="1" x14ac:dyDescent="0.2">
      <c r="A17" s="46"/>
      <c r="B17" s="33"/>
      <c r="C17" s="33"/>
      <c r="D17" s="33"/>
      <c r="E17" s="33"/>
    </row>
    <row r="18" spans="1:5" ht="11.25" customHeight="1" x14ac:dyDescent="0.2">
      <c r="A18" s="76" t="s">
        <v>268</v>
      </c>
      <c r="B18" s="33"/>
      <c r="C18" s="33"/>
      <c r="D18" s="33"/>
      <c r="E18" s="33"/>
    </row>
    <row r="19" spans="1:5" ht="11.25" customHeight="1" x14ac:dyDescent="0.2">
      <c r="A19" s="55" t="s">
        <v>260</v>
      </c>
      <c r="B19" s="33"/>
      <c r="C19" s="33"/>
      <c r="D19" s="62">
        <f>SUM(D20:D22)</f>
        <v>0</v>
      </c>
      <c r="E19" s="62">
        <f>SUM(E20:E22)</f>
        <v>0</v>
      </c>
    </row>
    <row r="20" spans="1:5" ht="11.25" customHeight="1" x14ac:dyDescent="0.2">
      <c r="A20" s="77" t="s">
        <v>261</v>
      </c>
      <c r="B20" s="33"/>
      <c r="C20" s="33"/>
      <c r="D20" s="34">
        <v>0</v>
      </c>
      <c r="E20" s="34">
        <v>0</v>
      </c>
    </row>
    <row r="21" spans="1:5" ht="11.25" customHeight="1" x14ac:dyDescent="0.2">
      <c r="A21" s="77" t="s">
        <v>262</v>
      </c>
      <c r="B21" s="33"/>
      <c r="C21" s="33"/>
      <c r="D21" s="34">
        <v>0</v>
      </c>
      <c r="E21" s="34">
        <v>0</v>
      </c>
    </row>
    <row r="22" spans="1:5" ht="11.25" customHeight="1" x14ac:dyDescent="0.2">
      <c r="A22" s="77" t="s">
        <v>263</v>
      </c>
      <c r="B22" s="33"/>
      <c r="C22" s="33"/>
      <c r="D22" s="34">
        <v>0</v>
      </c>
      <c r="E22" s="34">
        <v>0</v>
      </c>
    </row>
    <row r="23" spans="1:5" ht="11.25" customHeight="1" x14ac:dyDescent="0.2">
      <c r="A23" s="78"/>
      <c r="B23" s="33"/>
      <c r="C23" s="33"/>
      <c r="D23" s="33"/>
      <c r="E23" s="33"/>
    </row>
    <row r="24" spans="1:5" ht="11.25" customHeight="1" x14ac:dyDescent="0.2">
      <c r="A24" s="55" t="s">
        <v>264</v>
      </c>
      <c r="B24" s="33"/>
      <c r="C24" s="33"/>
      <c r="D24" s="62">
        <f>SUM(D25:D28)</f>
        <v>0</v>
      </c>
      <c r="E24" s="62">
        <f>SUM(E25:E28)</f>
        <v>0</v>
      </c>
    </row>
    <row r="25" spans="1:5" ht="11.25" customHeight="1" x14ac:dyDescent="0.2">
      <c r="A25" s="77" t="s">
        <v>265</v>
      </c>
      <c r="B25" s="33"/>
      <c r="C25" s="33"/>
      <c r="D25" s="34">
        <v>0</v>
      </c>
      <c r="E25" s="34">
        <v>0</v>
      </c>
    </row>
    <row r="26" spans="1:5" ht="11.25" customHeight="1" x14ac:dyDescent="0.2">
      <c r="A26" s="77" t="s">
        <v>266</v>
      </c>
      <c r="B26" s="33"/>
      <c r="C26" s="33"/>
      <c r="D26" s="34">
        <v>0</v>
      </c>
      <c r="E26" s="34">
        <v>0</v>
      </c>
    </row>
    <row r="27" spans="1:5" ht="11.25" customHeight="1" x14ac:dyDescent="0.2">
      <c r="A27" s="77" t="s">
        <v>262</v>
      </c>
      <c r="B27" s="33"/>
      <c r="C27" s="33"/>
      <c r="D27" s="34">
        <v>0</v>
      </c>
      <c r="E27" s="34">
        <v>0</v>
      </c>
    </row>
    <row r="28" spans="1:5" ht="11.25" customHeight="1" x14ac:dyDescent="0.2">
      <c r="A28" s="77" t="s">
        <v>263</v>
      </c>
      <c r="B28" s="33"/>
      <c r="C28" s="33"/>
      <c r="D28" s="34">
        <v>0</v>
      </c>
      <c r="E28" s="34">
        <v>0</v>
      </c>
    </row>
    <row r="29" spans="1:5" ht="11.25" customHeight="1" x14ac:dyDescent="0.2">
      <c r="A29" s="78"/>
      <c r="B29" s="33"/>
      <c r="C29" s="33"/>
      <c r="D29" s="33"/>
      <c r="E29" s="33"/>
    </row>
    <row r="30" spans="1:5" ht="11.25" customHeight="1" x14ac:dyDescent="0.2">
      <c r="A30" s="55" t="s">
        <v>269</v>
      </c>
      <c r="B30" s="33"/>
      <c r="C30" s="33"/>
      <c r="D30" s="62">
        <f>D24+D19</f>
        <v>0</v>
      </c>
      <c r="E30" s="62">
        <f>E24+E19</f>
        <v>0</v>
      </c>
    </row>
    <row r="31" spans="1:5" ht="11.25" customHeight="1" x14ac:dyDescent="0.2">
      <c r="A31" s="59"/>
      <c r="B31" s="33"/>
      <c r="C31" s="33"/>
      <c r="D31" s="33"/>
      <c r="E31" s="33"/>
    </row>
    <row r="32" spans="1:5" ht="11.25" customHeight="1" x14ac:dyDescent="0.2">
      <c r="A32" s="55" t="s">
        <v>270</v>
      </c>
      <c r="B32" s="33"/>
      <c r="C32" s="33"/>
      <c r="D32" s="62">
        <v>3033440.57</v>
      </c>
      <c r="E32" s="62">
        <v>2565455.96</v>
      </c>
    </row>
    <row r="33" spans="1:5" ht="11.25" customHeight="1" x14ac:dyDescent="0.2">
      <c r="A33" s="79"/>
      <c r="B33" s="33"/>
      <c r="C33" s="33"/>
      <c r="D33" s="33"/>
      <c r="E33" s="33"/>
    </row>
    <row r="34" spans="1:5" ht="11.25" customHeight="1" x14ac:dyDescent="0.2">
      <c r="A34" s="55" t="s">
        <v>271</v>
      </c>
      <c r="B34" s="33"/>
      <c r="C34" s="33"/>
      <c r="D34" s="62">
        <f>D32+D3</f>
        <v>3033440.57</v>
      </c>
      <c r="E34" s="62">
        <f>E32+E3</f>
        <v>2565455.96</v>
      </c>
    </row>
    <row r="35" spans="1:5" x14ac:dyDescent="0.2">
      <c r="A35" s="59"/>
      <c r="B35" s="66"/>
      <c r="C35" s="66"/>
      <c r="D35" s="80"/>
      <c r="E35" s="80"/>
    </row>
    <row r="37" spans="1:5" ht="24.75" customHeight="1" x14ac:dyDescent="0.2">
      <c r="A37" s="473" t="s">
        <v>157</v>
      </c>
      <c r="B37" s="474"/>
      <c r="C37" s="474"/>
      <c r="D37" s="474"/>
      <c r="E37" s="474"/>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5"/>
  <sheetViews>
    <sheetView showGridLines="0" zoomScale="76" zoomScaleNormal="100" workbookViewId="0">
      <selection activeCell="H5" sqref="H5"/>
    </sheetView>
  </sheetViews>
  <sheetFormatPr baseColWidth="10" defaultColWidth="9.28515625" defaultRowHeight="11.25" x14ac:dyDescent="0.25"/>
  <cols>
    <col min="1" max="1" width="48.5703125" style="288" customWidth="1"/>
    <col min="2" max="2" width="13.85546875" style="288" customWidth="1"/>
    <col min="3" max="3" width="15.42578125" style="288" customWidth="1"/>
    <col min="4" max="5" width="13.85546875" style="288" customWidth="1"/>
    <col min="6" max="6" width="14.7109375" style="288" customWidth="1"/>
    <col min="7" max="7" width="13.85546875" style="288" customWidth="1"/>
    <col min="8" max="16384" width="9.28515625" style="288"/>
  </cols>
  <sheetData>
    <row r="1" spans="1:8" s="278" customFormat="1" ht="39.950000000000003" customHeight="1" x14ac:dyDescent="0.25">
      <c r="A1" s="477" t="s">
        <v>404</v>
      </c>
      <c r="B1" s="478"/>
      <c r="C1" s="478"/>
      <c r="D1" s="478"/>
      <c r="E1" s="478"/>
      <c r="F1" s="478"/>
      <c r="G1" s="479"/>
    </row>
    <row r="2" spans="1:8" s="278" customFormat="1" x14ac:dyDescent="0.25">
      <c r="A2" s="279"/>
      <c r="B2" s="478" t="s">
        <v>405</v>
      </c>
      <c r="C2" s="478"/>
      <c r="D2" s="478"/>
      <c r="E2" s="478"/>
      <c r="F2" s="478"/>
      <c r="G2" s="480" t="s">
        <v>406</v>
      </c>
    </row>
    <row r="3" spans="1:8" s="284" customFormat="1" ht="24.95" customHeight="1" x14ac:dyDescent="0.25">
      <c r="A3" s="280" t="s">
        <v>407</v>
      </c>
      <c r="B3" s="281" t="s">
        <v>332</v>
      </c>
      <c r="C3" s="282" t="s">
        <v>408</v>
      </c>
      <c r="D3" s="282" t="s">
        <v>409</v>
      </c>
      <c r="E3" s="282" t="s">
        <v>339</v>
      </c>
      <c r="F3" s="283" t="s">
        <v>342</v>
      </c>
      <c r="G3" s="481"/>
    </row>
    <row r="4" spans="1:8" x14ac:dyDescent="0.25">
      <c r="A4" s="285" t="s">
        <v>104</v>
      </c>
      <c r="B4" s="286">
        <v>0</v>
      </c>
      <c r="C4" s="286">
        <v>0</v>
      </c>
      <c r="D4" s="286">
        <f>B4+C4</f>
        <v>0</v>
      </c>
      <c r="E4" s="286">
        <v>0</v>
      </c>
      <c r="F4" s="286">
        <v>0</v>
      </c>
      <c r="G4" s="286">
        <f>F4-B4</f>
        <v>0</v>
      </c>
      <c r="H4" s="287" t="s">
        <v>410</v>
      </c>
    </row>
    <row r="5" spans="1:8" x14ac:dyDescent="0.25">
      <c r="A5" s="289" t="s">
        <v>105</v>
      </c>
      <c r="B5" s="290">
        <v>0</v>
      </c>
      <c r="C5" s="290">
        <v>0</v>
      </c>
      <c r="D5" s="290">
        <f t="shared" ref="D5:D13" si="0">B5+C5</f>
        <v>0</v>
      </c>
      <c r="E5" s="290">
        <v>0</v>
      </c>
      <c r="F5" s="290">
        <v>0</v>
      </c>
      <c r="G5" s="290">
        <f t="shared" ref="G5:G13" si="1">F5-B5</f>
        <v>0</v>
      </c>
      <c r="H5" s="287" t="s">
        <v>411</v>
      </c>
    </row>
    <row r="6" spans="1:8" ht="10.15" customHeight="1" x14ac:dyDescent="0.25">
      <c r="A6" s="285" t="s">
        <v>106</v>
      </c>
      <c r="B6" s="290">
        <v>0</v>
      </c>
      <c r="C6" s="290">
        <v>0</v>
      </c>
      <c r="D6" s="290">
        <f t="shared" si="0"/>
        <v>0</v>
      </c>
      <c r="E6" s="290">
        <v>0</v>
      </c>
      <c r="F6" s="290">
        <v>0</v>
      </c>
      <c r="G6" s="290">
        <f t="shared" si="1"/>
        <v>0</v>
      </c>
      <c r="H6" s="287" t="s">
        <v>412</v>
      </c>
    </row>
    <row r="7" spans="1:8" ht="10.15" customHeight="1" x14ac:dyDescent="0.25">
      <c r="A7" s="285" t="s">
        <v>107</v>
      </c>
      <c r="B7" s="290">
        <v>0</v>
      </c>
      <c r="C7" s="290">
        <v>0</v>
      </c>
      <c r="D7" s="290">
        <f t="shared" si="0"/>
        <v>0</v>
      </c>
      <c r="E7" s="290">
        <v>0</v>
      </c>
      <c r="F7" s="290">
        <v>0</v>
      </c>
      <c r="G7" s="290">
        <f t="shared" si="1"/>
        <v>0</v>
      </c>
      <c r="H7" s="287" t="s">
        <v>413</v>
      </c>
    </row>
    <row r="8" spans="1:8" ht="10.15" customHeight="1" x14ac:dyDescent="0.25">
      <c r="A8" s="285" t="s">
        <v>108</v>
      </c>
      <c r="B8" s="290">
        <v>0</v>
      </c>
      <c r="C8" s="290">
        <v>0</v>
      </c>
      <c r="D8" s="290">
        <f t="shared" si="0"/>
        <v>0</v>
      </c>
      <c r="E8" s="290">
        <v>0</v>
      </c>
      <c r="F8" s="290">
        <v>0</v>
      </c>
      <c r="G8" s="290">
        <f t="shared" si="1"/>
        <v>0</v>
      </c>
      <c r="H8" s="287" t="s">
        <v>414</v>
      </c>
    </row>
    <row r="9" spans="1:8" ht="10.15" customHeight="1" x14ac:dyDescent="0.25">
      <c r="A9" s="289" t="s">
        <v>109</v>
      </c>
      <c r="B9" s="290">
        <v>0</v>
      </c>
      <c r="C9" s="290">
        <v>0</v>
      </c>
      <c r="D9" s="290">
        <f t="shared" si="0"/>
        <v>0</v>
      </c>
      <c r="E9" s="290">
        <v>0</v>
      </c>
      <c r="F9" s="290">
        <v>0</v>
      </c>
      <c r="G9" s="290">
        <f t="shared" si="1"/>
        <v>0</v>
      </c>
      <c r="H9" s="287" t="s">
        <v>415</v>
      </c>
    </row>
    <row r="10" spans="1:8" ht="22.5" x14ac:dyDescent="0.25">
      <c r="A10" s="285" t="s">
        <v>416</v>
      </c>
      <c r="B10" s="290">
        <v>0</v>
      </c>
      <c r="C10" s="290">
        <v>0</v>
      </c>
      <c r="D10" s="290">
        <f t="shared" si="0"/>
        <v>0</v>
      </c>
      <c r="E10" s="290">
        <v>0</v>
      </c>
      <c r="F10" s="290">
        <v>0</v>
      </c>
      <c r="G10" s="290">
        <f t="shared" si="1"/>
        <v>0</v>
      </c>
      <c r="H10" s="287" t="s">
        <v>417</v>
      </c>
    </row>
    <row r="11" spans="1:8" ht="19.149999999999999" customHeight="1" x14ac:dyDescent="0.25">
      <c r="A11" s="291" t="s">
        <v>112</v>
      </c>
      <c r="B11" s="290">
        <v>0</v>
      </c>
      <c r="C11" s="290">
        <v>0</v>
      </c>
      <c r="D11" s="290">
        <f t="shared" si="0"/>
        <v>0</v>
      </c>
      <c r="E11" s="290">
        <v>0</v>
      </c>
      <c r="F11" s="290">
        <v>0</v>
      </c>
      <c r="G11" s="290">
        <f t="shared" si="1"/>
        <v>0</v>
      </c>
      <c r="H11" s="287" t="s">
        <v>418</v>
      </c>
    </row>
    <row r="12" spans="1:8" ht="43.5" customHeight="1" x14ac:dyDescent="0.25">
      <c r="A12" s="285" t="s">
        <v>113</v>
      </c>
      <c r="B12" s="290">
        <v>0</v>
      </c>
      <c r="C12" s="290">
        <v>0</v>
      </c>
      <c r="D12" s="290">
        <f t="shared" si="0"/>
        <v>0</v>
      </c>
      <c r="E12" s="290">
        <v>0</v>
      </c>
      <c r="F12" s="290">
        <v>0</v>
      </c>
      <c r="G12" s="290">
        <f t="shared" si="1"/>
        <v>0</v>
      </c>
      <c r="H12" s="287" t="s">
        <v>419</v>
      </c>
    </row>
    <row r="13" spans="1:8" ht="19.899999999999999" customHeight="1" x14ac:dyDescent="0.25">
      <c r="A13" s="285" t="s">
        <v>420</v>
      </c>
      <c r="B13" s="290">
        <v>0</v>
      </c>
      <c r="C13" s="290">
        <v>0</v>
      </c>
      <c r="D13" s="290">
        <f t="shared" si="0"/>
        <v>0</v>
      </c>
      <c r="E13" s="290">
        <v>0</v>
      </c>
      <c r="F13" s="290">
        <v>0</v>
      </c>
      <c r="G13" s="290">
        <f t="shared" si="1"/>
        <v>0</v>
      </c>
      <c r="H13" s="287" t="s">
        <v>421</v>
      </c>
    </row>
    <row r="14" spans="1:8" ht="21" customHeight="1" x14ac:dyDescent="0.25">
      <c r="B14" s="292"/>
      <c r="C14" s="292"/>
      <c r="D14" s="292"/>
      <c r="E14" s="292"/>
      <c r="F14" s="292"/>
      <c r="G14" s="292"/>
      <c r="H14" s="287" t="s">
        <v>422</v>
      </c>
    </row>
    <row r="15" spans="1:8" ht="13.9" customHeight="1" x14ac:dyDescent="0.25">
      <c r="A15" s="293" t="s">
        <v>219</v>
      </c>
      <c r="B15" s="294">
        <f>SUM(B4:B13)</f>
        <v>0</v>
      </c>
      <c r="C15" s="294">
        <f>SUM(C4:C13)</f>
        <v>0</v>
      </c>
      <c r="D15" s="294">
        <f t="shared" ref="D15:G15" si="2">SUM(D4:D13)</f>
        <v>0</v>
      </c>
      <c r="E15" s="294">
        <f t="shared" si="2"/>
        <v>0</v>
      </c>
      <c r="F15" s="295">
        <f t="shared" si="2"/>
        <v>0</v>
      </c>
      <c r="G15" s="296">
        <f t="shared" si="2"/>
        <v>0</v>
      </c>
      <c r="H15" s="287" t="s">
        <v>422</v>
      </c>
    </row>
    <row r="16" spans="1:8" ht="10.5" customHeight="1" x14ac:dyDescent="0.25">
      <c r="A16" s="297"/>
      <c r="B16" s="298"/>
      <c r="C16" s="298"/>
      <c r="D16" s="299"/>
      <c r="E16" s="300" t="s">
        <v>423</v>
      </c>
      <c r="F16" s="301"/>
      <c r="G16" s="302"/>
      <c r="H16" s="287" t="s">
        <v>422</v>
      </c>
    </row>
    <row r="17" spans="1:8" x14ac:dyDescent="0.25">
      <c r="A17" s="303"/>
      <c r="B17" s="478" t="s">
        <v>405</v>
      </c>
      <c r="C17" s="478"/>
      <c r="D17" s="478"/>
      <c r="E17" s="478"/>
      <c r="F17" s="478"/>
      <c r="G17" s="480" t="s">
        <v>406</v>
      </c>
      <c r="H17" s="287" t="s">
        <v>422</v>
      </c>
    </row>
    <row r="18" spans="1:8" ht="10.15" customHeight="1" x14ac:dyDescent="0.25">
      <c r="A18" s="304" t="s">
        <v>407</v>
      </c>
      <c r="B18" s="281" t="s">
        <v>332</v>
      </c>
      <c r="C18" s="282" t="s">
        <v>408</v>
      </c>
      <c r="D18" s="282" t="s">
        <v>409</v>
      </c>
      <c r="E18" s="282" t="s">
        <v>339</v>
      </c>
      <c r="F18" s="283" t="s">
        <v>342</v>
      </c>
      <c r="G18" s="481"/>
      <c r="H18" s="287" t="s">
        <v>422</v>
      </c>
    </row>
    <row r="19" spans="1:8" x14ac:dyDescent="0.25">
      <c r="A19" s="305" t="s">
        <v>424</v>
      </c>
      <c r="B19" s="306">
        <f t="shared" ref="B19:G19" si="3">SUM(B20+B21+B22+B23+B24+B25+B26+B27)</f>
        <v>0</v>
      </c>
      <c r="C19" s="306">
        <f t="shared" si="3"/>
        <v>0</v>
      </c>
      <c r="D19" s="306">
        <f t="shared" si="3"/>
        <v>0</v>
      </c>
      <c r="E19" s="306">
        <f t="shared" si="3"/>
        <v>0</v>
      </c>
      <c r="F19" s="306">
        <f t="shared" si="3"/>
        <v>0</v>
      </c>
      <c r="G19" s="306">
        <f t="shared" si="3"/>
        <v>0</v>
      </c>
      <c r="H19" s="287" t="s">
        <v>422</v>
      </c>
    </row>
    <row r="20" spans="1:8" x14ac:dyDescent="0.25">
      <c r="A20" s="307" t="s">
        <v>104</v>
      </c>
      <c r="B20" s="308">
        <v>0</v>
      </c>
      <c r="C20" s="308">
        <v>0</v>
      </c>
      <c r="D20" s="308">
        <f t="shared" ref="D20:D27" si="4">B20+C20</f>
        <v>0</v>
      </c>
      <c r="E20" s="308">
        <v>0</v>
      </c>
      <c r="F20" s="308">
        <v>0</v>
      </c>
      <c r="G20" s="308">
        <f t="shared" ref="G20:G27" si="5">F20-B20</f>
        <v>0</v>
      </c>
      <c r="H20" s="287" t="s">
        <v>410</v>
      </c>
    </row>
    <row r="21" spans="1:8" x14ac:dyDescent="0.25">
      <c r="A21" s="307" t="s">
        <v>105</v>
      </c>
      <c r="B21" s="308">
        <v>0</v>
      </c>
      <c r="C21" s="308">
        <v>0</v>
      </c>
      <c r="D21" s="308">
        <f t="shared" si="4"/>
        <v>0</v>
      </c>
      <c r="E21" s="308">
        <v>0</v>
      </c>
      <c r="F21" s="308">
        <v>0</v>
      </c>
      <c r="G21" s="308">
        <f t="shared" si="5"/>
        <v>0</v>
      </c>
      <c r="H21" s="287" t="s">
        <v>411</v>
      </c>
    </row>
    <row r="22" spans="1:8" ht="13.9" customHeight="1" x14ac:dyDescent="0.25">
      <c r="A22" s="307" t="s">
        <v>106</v>
      </c>
      <c r="B22" s="308">
        <v>0</v>
      </c>
      <c r="C22" s="308">
        <v>0</v>
      </c>
      <c r="D22" s="308">
        <f t="shared" si="4"/>
        <v>0</v>
      </c>
      <c r="E22" s="308">
        <v>0</v>
      </c>
      <c r="F22" s="308">
        <v>0</v>
      </c>
      <c r="G22" s="308">
        <f t="shared" si="5"/>
        <v>0</v>
      </c>
      <c r="H22" s="287" t="s">
        <v>412</v>
      </c>
    </row>
    <row r="23" spans="1:8" ht="10.15" customHeight="1" x14ac:dyDescent="0.25">
      <c r="A23" s="307" t="s">
        <v>107</v>
      </c>
      <c r="B23" s="308">
        <v>0</v>
      </c>
      <c r="C23" s="308">
        <v>0</v>
      </c>
      <c r="D23" s="308">
        <f t="shared" si="4"/>
        <v>0</v>
      </c>
      <c r="E23" s="308">
        <v>0</v>
      </c>
      <c r="F23" s="308">
        <v>0</v>
      </c>
      <c r="G23" s="308">
        <f t="shared" si="5"/>
        <v>0</v>
      </c>
      <c r="H23" s="287" t="s">
        <v>413</v>
      </c>
    </row>
    <row r="24" spans="1:8" ht="10.15" customHeight="1" x14ac:dyDescent="0.25">
      <c r="A24" s="307" t="s">
        <v>425</v>
      </c>
      <c r="B24" s="308">
        <v>0</v>
      </c>
      <c r="C24" s="308">
        <v>0</v>
      </c>
      <c r="D24" s="308">
        <f t="shared" si="4"/>
        <v>0</v>
      </c>
      <c r="E24" s="308">
        <v>0</v>
      </c>
      <c r="F24" s="308">
        <v>0</v>
      </c>
      <c r="G24" s="308">
        <f t="shared" si="5"/>
        <v>0</v>
      </c>
      <c r="H24" s="287" t="s">
        <v>414</v>
      </c>
    </row>
    <row r="25" spans="1:8" x14ac:dyDescent="0.25">
      <c r="A25" s="307" t="s">
        <v>426</v>
      </c>
      <c r="B25" s="308">
        <v>0</v>
      </c>
      <c r="C25" s="308">
        <v>0</v>
      </c>
      <c r="D25" s="308">
        <f t="shared" si="4"/>
        <v>0</v>
      </c>
      <c r="E25" s="308">
        <v>0</v>
      </c>
      <c r="F25" s="308">
        <v>0</v>
      </c>
      <c r="G25" s="308">
        <f t="shared" si="5"/>
        <v>0</v>
      </c>
      <c r="H25" s="287" t="s">
        <v>415</v>
      </c>
    </row>
    <row r="26" spans="1:8" ht="12" customHeight="1" x14ac:dyDescent="0.25">
      <c r="A26" s="307" t="s">
        <v>112</v>
      </c>
      <c r="B26" s="308">
        <v>0</v>
      </c>
      <c r="C26" s="308">
        <v>0</v>
      </c>
      <c r="D26" s="308">
        <f t="shared" si="4"/>
        <v>0</v>
      </c>
      <c r="E26" s="308">
        <v>0</v>
      </c>
      <c r="F26" s="308">
        <v>0</v>
      </c>
      <c r="G26" s="308">
        <f t="shared" si="5"/>
        <v>0</v>
      </c>
      <c r="H26" s="287" t="s">
        <v>418</v>
      </c>
    </row>
    <row r="27" spans="1:8" ht="28.15" customHeight="1" x14ac:dyDescent="0.25">
      <c r="A27" s="307" t="s">
        <v>113</v>
      </c>
      <c r="B27" s="308">
        <v>0</v>
      </c>
      <c r="C27" s="308">
        <v>0</v>
      </c>
      <c r="D27" s="308">
        <f t="shared" si="4"/>
        <v>0</v>
      </c>
      <c r="E27" s="308">
        <v>0</v>
      </c>
      <c r="F27" s="308">
        <v>0</v>
      </c>
      <c r="G27" s="308">
        <f t="shared" si="5"/>
        <v>0</v>
      </c>
      <c r="H27" s="287" t="s">
        <v>419</v>
      </c>
    </row>
    <row r="28" spans="1:8" ht="21" customHeight="1" x14ac:dyDescent="0.25">
      <c r="A28" s="309"/>
      <c r="B28" s="308"/>
      <c r="C28" s="308"/>
      <c r="D28" s="308"/>
      <c r="E28" s="308"/>
      <c r="F28" s="308"/>
      <c r="G28" s="308"/>
      <c r="H28" s="287" t="s">
        <v>422</v>
      </c>
    </row>
    <row r="29" spans="1:8" ht="19.899999999999999" customHeight="1" x14ac:dyDescent="0.25">
      <c r="A29" s="310" t="s">
        <v>427</v>
      </c>
      <c r="B29" s="311">
        <f t="shared" ref="B29:G29" si="6">SUM(B30:B33)</f>
        <v>0</v>
      </c>
      <c r="C29" s="311">
        <f t="shared" si="6"/>
        <v>0</v>
      </c>
      <c r="D29" s="311">
        <f t="shared" si="6"/>
        <v>0</v>
      </c>
      <c r="E29" s="311">
        <f t="shared" si="6"/>
        <v>0</v>
      </c>
      <c r="F29" s="311">
        <f t="shared" si="6"/>
        <v>0</v>
      </c>
      <c r="G29" s="311">
        <f t="shared" si="6"/>
        <v>0</v>
      </c>
      <c r="H29" s="287" t="s">
        <v>422</v>
      </c>
    </row>
    <row r="30" spans="1:8" ht="10.15" customHeight="1" x14ac:dyDescent="0.25">
      <c r="A30" s="307" t="s">
        <v>105</v>
      </c>
      <c r="B30" s="308">
        <v>0</v>
      </c>
      <c r="C30" s="308">
        <v>0</v>
      </c>
      <c r="D30" s="308">
        <f>B30+C30</f>
        <v>0</v>
      </c>
      <c r="E30" s="308">
        <v>0</v>
      </c>
      <c r="F30" s="308">
        <v>0</v>
      </c>
      <c r="G30" s="308">
        <f>F30-B30</f>
        <v>0</v>
      </c>
      <c r="H30" s="287" t="s">
        <v>411</v>
      </c>
    </row>
    <row r="31" spans="1:8" ht="41.25" customHeight="1" x14ac:dyDescent="0.25">
      <c r="A31" s="307" t="s">
        <v>108</v>
      </c>
      <c r="B31" s="308">
        <v>0</v>
      </c>
      <c r="C31" s="308">
        <v>0</v>
      </c>
      <c r="D31" s="308">
        <f>B31+C31</f>
        <v>0</v>
      </c>
      <c r="E31" s="308">
        <v>0</v>
      </c>
      <c r="F31" s="308">
        <v>0</v>
      </c>
      <c r="G31" s="308">
        <f t="shared" ref="G31:G33" si="7">F31-B31</f>
        <v>0</v>
      </c>
      <c r="H31" s="287" t="s">
        <v>414</v>
      </c>
    </row>
    <row r="32" spans="1:8" ht="10.15" customHeight="1" x14ac:dyDescent="0.25">
      <c r="A32" s="307" t="s">
        <v>428</v>
      </c>
      <c r="B32" s="308">
        <v>0</v>
      </c>
      <c r="C32" s="308">
        <v>0</v>
      </c>
      <c r="D32" s="308">
        <f>B32+C32</f>
        <v>0</v>
      </c>
      <c r="E32" s="308">
        <v>0</v>
      </c>
      <c r="F32" s="308">
        <v>0</v>
      </c>
      <c r="G32" s="308">
        <f t="shared" si="7"/>
        <v>0</v>
      </c>
      <c r="H32" s="287" t="s">
        <v>417</v>
      </c>
    </row>
    <row r="33" spans="1:8" ht="21.4" customHeight="1" x14ac:dyDescent="0.25">
      <c r="A33" s="307" t="s">
        <v>113</v>
      </c>
      <c r="B33" s="308">
        <v>0</v>
      </c>
      <c r="C33" s="308">
        <v>0</v>
      </c>
      <c r="D33" s="308">
        <f>B33+C33</f>
        <v>0</v>
      </c>
      <c r="E33" s="308">
        <v>0</v>
      </c>
      <c r="F33" s="308">
        <v>0</v>
      </c>
      <c r="G33" s="308">
        <f t="shared" si="7"/>
        <v>0</v>
      </c>
      <c r="H33" s="287" t="s">
        <v>419</v>
      </c>
    </row>
    <row r="34" spans="1:8" ht="21" customHeight="1" x14ac:dyDescent="0.25">
      <c r="A34" s="309"/>
      <c r="B34" s="308"/>
      <c r="C34" s="308"/>
      <c r="D34" s="308"/>
      <c r="E34" s="308"/>
      <c r="F34" s="308"/>
      <c r="G34" s="308"/>
      <c r="H34" s="287" t="s">
        <v>422</v>
      </c>
    </row>
    <row r="35" spans="1:8" ht="19.899999999999999" customHeight="1" x14ac:dyDescent="0.25">
      <c r="A35" s="305" t="s">
        <v>420</v>
      </c>
      <c r="B35" s="311">
        <f t="shared" ref="B35:G35" si="8">SUM(B36)</f>
        <v>0</v>
      </c>
      <c r="C35" s="311">
        <f t="shared" si="8"/>
        <v>0</v>
      </c>
      <c r="D35" s="311">
        <f t="shared" si="8"/>
        <v>0</v>
      </c>
      <c r="E35" s="311">
        <f t="shared" si="8"/>
        <v>0</v>
      </c>
      <c r="F35" s="311">
        <f t="shared" si="8"/>
        <v>0</v>
      </c>
      <c r="G35" s="311">
        <f t="shared" si="8"/>
        <v>0</v>
      </c>
      <c r="H35" s="287" t="s">
        <v>422</v>
      </c>
    </row>
    <row r="36" spans="1:8" ht="10.15" customHeight="1" x14ac:dyDescent="0.25">
      <c r="A36" s="307" t="s">
        <v>420</v>
      </c>
      <c r="B36" s="308">
        <v>0</v>
      </c>
      <c r="C36" s="308">
        <v>0</v>
      </c>
      <c r="D36" s="308">
        <f>B36+C36</f>
        <v>0</v>
      </c>
      <c r="E36" s="308">
        <v>0</v>
      </c>
      <c r="F36" s="308">
        <v>0</v>
      </c>
      <c r="G36" s="308">
        <f>F36-B36</f>
        <v>0</v>
      </c>
      <c r="H36" s="287" t="s">
        <v>421</v>
      </c>
    </row>
    <row r="37" spans="1:8" ht="10.5" customHeight="1" x14ac:dyDescent="0.25">
      <c r="A37" s="307"/>
      <c r="B37" s="308"/>
      <c r="C37" s="308"/>
      <c r="D37" s="308"/>
      <c r="E37" s="308"/>
      <c r="F37" s="308"/>
      <c r="G37" s="308"/>
      <c r="H37" s="287"/>
    </row>
    <row r="38" spans="1:8" ht="10.15" customHeight="1" x14ac:dyDescent="0.25">
      <c r="A38" s="312" t="s">
        <v>219</v>
      </c>
      <c r="B38" s="294">
        <f>SUM(B35+B29+B19)</f>
        <v>0</v>
      </c>
      <c r="C38" s="294">
        <f t="shared" ref="C38:G38" si="9">SUM(C35+C29+C19)</f>
        <v>0</v>
      </c>
      <c r="D38" s="294">
        <f t="shared" si="9"/>
        <v>0</v>
      </c>
      <c r="E38" s="294">
        <f t="shared" si="9"/>
        <v>0</v>
      </c>
      <c r="F38" s="294">
        <f t="shared" si="9"/>
        <v>0</v>
      </c>
      <c r="G38" s="296">
        <f t="shared" si="9"/>
        <v>0</v>
      </c>
      <c r="H38" s="287" t="s">
        <v>422</v>
      </c>
    </row>
    <row r="39" spans="1:8" x14ac:dyDescent="0.25">
      <c r="A39" s="297"/>
      <c r="B39" s="298"/>
      <c r="C39" s="298"/>
      <c r="D39" s="298"/>
      <c r="E39" s="300" t="s">
        <v>429</v>
      </c>
      <c r="F39" s="313"/>
      <c r="G39" s="302"/>
      <c r="H39" s="287" t="s">
        <v>422</v>
      </c>
    </row>
    <row r="40" spans="1:8" ht="10.9" customHeight="1" x14ac:dyDescent="0.25">
      <c r="A40" t="s">
        <v>430</v>
      </c>
    </row>
    <row r="41" spans="1:8" ht="14.65" customHeight="1" x14ac:dyDescent="0.25">
      <c r="A41" s="314" t="s">
        <v>431</v>
      </c>
    </row>
    <row r="42" spans="1:8" ht="15" x14ac:dyDescent="0.25">
      <c r="A42" s="314" t="s">
        <v>432</v>
      </c>
    </row>
    <row r="43" spans="1:8" ht="15" x14ac:dyDescent="0.25">
      <c r="A43" s="476" t="s">
        <v>433</v>
      </c>
      <c r="B43" s="476"/>
      <c r="C43" s="476"/>
      <c r="D43" s="476"/>
      <c r="E43" s="476"/>
      <c r="F43" s="476"/>
      <c r="G43" s="476"/>
    </row>
    <row r="45" spans="1:8" ht="45.4" customHeight="1" x14ac:dyDescent="0.2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0"/>
  <sheetViews>
    <sheetView showGridLines="0" zoomScale="71" workbookViewId="0">
      <selection activeCell="K29" sqref="K29"/>
    </sheetView>
  </sheetViews>
  <sheetFormatPr baseColWidth="10" defaultColWidth="9.28515625" defaultRowHeight="15" x14ac:dyDescent="0.25"/>
  <cols>
    <col min="1" max="1" width="62.5703125" style="315" customWidth="1"/>
    <col min="2" max="7" width="14.28515625" style="315" customWidth="1"/>
    <col min="8" max="16384" width="9.28515625" style="315"/>
  </cols>
  <sheetData>
    <row r="1" spans="1:7" ht="57" customHeight="1" x14ac:dyDescent="0.25">
      <c r="A1" s="484" t="s">
        <v>678</v>
      </c>
      <c r="B1" s="485"/>
      <c r="C1" s="485"/>
      <c r="D1" s="485"/>
      <c r="E1" s="485"/>
      <c r="F1" s="485"/>
      <c r="G1" s="486"/>
    </row>
    <row r="2" spans="1:7" x14ac:dyDescent="0.25">
      <c r="A2" s="316"/>
      <c r="B2" s="317"/>
      <c r="C2" s="318"/>
      <c r="D2" s="319" t="s">
        <v>434</v>
      </c>
      <c r="E2" s="318"/>
      <c r="F2" s="320"/>
      <c r="G2" s="482" t="s">
        <v>435</v>
      </c>
    </row>
    <row r="3" spans="1:7" ht="24.95" customHeight="1" x14ac:dyDescent="0.25">
      <c r="A3" s="321" t="s">
        <v>100</v>
      </c>
      <c r="B3" s="322" t="s">
        <v>346</v>
      </c>
      <c r="C3" s="322" t="s">
        <v>436</v>
      </c>
      <c r="D3" s="322" t="s">
        <v>409</v>
      </c>
      <c r="E3" s="322" t="s">
        <v>339</v>
      </c>
      <c r="F3" s="322" t="s">
        <v>352</v>
      </c>
      <c r="G3" s="483"/>
    </row>
    <row r="4" spans="1:7" x14ac:dyDescent="0.25">
      <c r="A4" s="323"/>
      <c r="B4" s="324"/>
      <c r="C4" s="324"/>
      <c r="D4" s="324"/>
      <c r="E4" s="324"/>
      <c r="F4" s="324"/>
      <c r="G4" s="324"/>
    </row>
    <row r="5" spans="1:7" x14ac:dyDescent="0.25">
      <c r="A5" s="325" t="s">
        <v>437</v>
      </c>
      <c r="B5" s="326">
        <v>0</v>
      </c>
      <c r="C5" s="326">
        <v>0</v>
      </c>
      <c r="D5" s="326">
        <f>B5+C5</f>
        <v>0</v>
      </c>
      <c r="E5" s="326">
        <v>0</v>
      </c>
      <c r="F5" s="326">
        <v>0</v>
      </c>
      <c r="G5" s="326">
        <f>D5-E5</f>
        <v>0</v>
      </c>
    </row>
    <row r="6" spans="1:7" x14ac:dyDescent="0.25">
      <c r="A6" s="325" t="s">
        <v>438</v>
      </c>
      <c r="B6" s="326">
        <v>0</v>
      </c>
      <c r="C6" s="326">
        <v>0</v>
      </c>
      <c r="D6" s="326">
        <f t="shared" ref="D6:D12" si="0">B6+C6</f>
        <v>0</v>
      </c>
      <c r="E6" s="326">
        <v>0</v>
      </c>
      <c r="F6" s="326">
        <v>0</v>
      </c>
      <c r="G6" s="326">
        <f t="shared" ref="G6:G12" si="1">D6-E6</f>
        <v>0</v>
      </c>
    </row>
    <row r="7" spans="1:7" x14ac:dyDescent="0.25">
      <c r="A7" s="325" t="s">
        <v>439</v>
      </c>
      <c r="B7" s="326">
        <v>0</v>
      </c>
      <c r="C7" s="326">
        <v>0</v>
      </c>
      <c r="D7" s="326">
        <f t="shared" si="0"/>
        <v>0</v>
      </c>
      <c r="E7" s="326">
        <v>0</v>
      </c>
      <c r="F7" s="326">
        <v>0</v>
      </c>
      <c r="G7" s="326">
        <f t="shared" si="1"/>
        <v>0</v>
      </c>
    </row>
    <row r="8" spans="1:7" x14ac:dyDescent="0.25">
      <c r="A8" s="325" t="s">
        <v>440</v>
      </c>
      <c r="B8" s="326">
        <v>0</v>
      </c>
      <c r="C8" s="326">
        <v>0</v>
      </c>
      <c r="D8" s="326">
        <f t="shared" si="0"/>
        <v>0</v>
      </c>
      <c r="E8" s="326">
        <v>0</v>
      </c>
      <c r="F8" s="326">
        <v>0</v>
      </c>
      <c r="G8" s="326">
        <f t="shared" si="1"/>
        <v>0</v>
      </c>
    </row>
    <row r="9" spans="1:7" x14ac:dyDescent="0.25">
      <c r="A9" s="325"/>
      <c r="B9" s="326">
        <v>0</v>
      </c>
      <c r="C9" s="326">
        <v>0</v>
      </c>
      <c r="D9" s="326">
        <f t="shared" si="0"/>
        <v>0</v>
      </c>
      <c r="E9" s="326">
        <v>0</v>
      </c>
      <c r="F9" s="326">
        <v>0</v>
      </c>
      <c r="G9" s="326">
        <f t="shared" si="1"/>
        <v>0</v>
      </c>
    </row>
    <row r="10" spans="1:7" x14ac:dyDescent="0.25">
      <c r="A10" s="325"/>
      <c r="B10" s="326">
        <v>0</v>
      </c>
      <c r="C10" s="326">
        <v>0</v>
      </c>
      <c r="D10" s="326">
        <f t="shared" si="0"/>
        <v>0</v>
      </c>
      <c r="E10" s="326">
        <v>0</v>
      </c>
      <c r="F10" s="326">
        <v>0</v>
      </c>
      <c r="G10" s="326">
        <f t="shared" si="1"/>
        <v>0</v>
      </c>
    </row>
    <row r="11" spans="1:7" x14ac:dyDescent="0.25">
      <c r="A11" s="325"/>
      <c r="B11" s="326">
        <v>0</v>
      </c>
      <c r="C11" s="326">
        <v>0</v>
      </c>
      <c r="D11" s="326">
        <f t="shared" si="0"/>
        <v>0</v>
      </c>
      <c r="E11" s="326">
        <v>0</v>
      </c>
      <c r="F11" s="326">
        <v>0</v>
      </c>
      <c r="G11" s="326">
        <f t="shared" si="1"/>
        <v>0</v>
      </c>
    </row>
    <row r="12" spans="1:7" x14ac:dyDescent="0.25">
      <c r="A12" s="325"/>
      <c r="B12" s="326">
        <v>0</v>
      </c>
      <c r="C12" s="326">
        <v>0</v>
      </c>
      <c r="D12" s="326">
        <f t="shared" si="0"/>
        <v>0</v>
      </c>
      <c r="E12" s="326">
        <v>0</v>
      </c>
      <c r="F12" s="326">
        <v>0</v>
      </c>
      <c r="G12" s="326">
        <f t="shared" si="1"/>
        <v>0</v>
      </c>
    </row>
    <row r="13" spans="1:7" x14ac:dyDescent="0.25">
      <c r="A13" s="327" t="s">
        <v>441</v>
      </c>
      <c r="B13" s="328">
        <f t="shared" ref="B13:C13" si="2">SUM(B5:B12)</f>
        <v>0</v>
      </c>
      <c r="C13" s="328">
        <f t="shared" si="2"/>
        <v>0</v>
      </c>
      <c r="D13" s="328">
        <f>SUM(D5:D12)</f>
        <v>0</v>
      </c>
      <c r="E13" s="328">
        <f t="shared" ref="E13:G13" si="3">SUM(E5:E12)</f>
        <v>0</v>
      </c>
      <c r="F13" s="328">
        <f t="shared" si="3"/>
        <v>0</v>
      </c>
      <c r="G13" s="328">
        <f t="shared" si="3"/>
        <v>0</v>
      </c>
    </row>
    <row r="16" spans="1:7" ht="55.15" customHeight="1" x14ac:dyDescent="0.25">
      <c r="A16" s="484" t="s">
        <v>678</v>
      </c>
      <c r="B16" s="485"/>
      <c r="C16" s="485"/>
      <c r="D16" s="485"/>
      <c r="E16" s="485"/>
      <c r="F16" s="485"/>
      <c r="G16" s="486"/>
    </row>
    <row r="17" spans="1:7" x14ac:dyDescent="0.25">
      <c r="A17" s="316"/>
      <c r="B17" s="317"/>
      <c r="C17" s="318"/>
      <c r="D17" s="319" t="s">
        <v>434</v>
      </c>
      <c r="E17" s="318"/>
      <c r="F17" s="320"/>
      <c r="G17" s="482" t="s">
        <v>435</v>
      </c>
    </row>
    <row r="18" spans="1:7" ht="22.5" x14ac:dyDescent="0.25">
      <c r="A18" s="321" t="s">
        <v>100</v>
      </c>
      <c r="B18" s="322" t="s">
        <v>346</v>
      </c>
      <c r="C18" s="322" t="s">
        <v>436</v>
      </c>
      <c r="D18" s="322" t="s">
        <v>409</v>
      </c>
      <c r="E18" s="322" t="s">
        <v>339</v>
      </c>
      <c r="F18" s="322" t="s">
        <v>352</v>
      </c>
      <c r="G18" s="483"/>
    </row>
    <row r="19" spans="1:7" x14ac:dyDescent="0.25">
      <c r="A19" s="329"/>
      <c r="B19" s="330"/>
      <c r="C19" s="330"/>
      <c r="D19" s="330"/>
      <c r="E19" s="330"/>
      <c r="F19" s="330"/>
      <c r="G19" s="330"/>
    </row>
    <row r="20" spans="1:7" x14ac:dyDescent="0.25">
      <c r="A20" s="331" t="s">
        <v>442</v>
      </c>
      <c r="B20" s="326">
        <v>0</v>
      </c>
      <c r="C20" s="326">
        <v>0</v>
      </c>
      <c r="D20" s="326">
        <f>B20+C20</f>
        <v>0</v>
      </c>
      <c r="E20" s="326">
        <v>0</v>
      </c>
      <c r="F20" s="326">
        <v>0</v>
      </c>
      <c r="G20" s="326">
        <f>D20-E20</f>
        <v>0</v>
      </c>
    </row>
    <row r="21" spans="1:7" x14ac:dyDescent="0.25">
      <c r="A21" s="331" t="s">
        <v>443</v>
      </c>
      <c r="B21" s="326">
        <v>0</v>
      </c>
      <c r="C21" s="326">
        <v>0</v>
      </c>
      <c r="D21" s="326">
        <f t="shared" ref="D21:D23" si="4">B21+C21</f>
        <v>0</v>
      </c>
      <c r="E21" s="326">
        <v>0</v>
      </c>
      <c r="F21" s="326">
        <v>0</v>
      </c>
      <c r="G21" s="326">
        <f t="shared" ref="G21:G23" si="5">D21-E21</f>
        <v>0</v>
      </c>
    </row>
    <row r="22" spans="1:7" x14ac:dyDescent="0.25">
      <c r="A22" s="331" t="s">
        <v>444</v>
      </c>
      <c r="B22" s="326">
        <v>0</v>
      </c>
      <c r="C22" s="326">
        <v>0</v>
      </c>
      <c r="D22" s="326">
        <f t="shared" si="4"/>
        <v>0</v>
      </c>
      <c r="E22" s="326">
        <v>0</v>
      </c>
      <c r="F22" s="326">
        <v>0</v>
      </c>
      <c r="G22" s="326">
        <f t="shared" si="5"/>
        <v>0</v>
      </c>
    </row>
    <row r="23" spans="1:7" x14ac:dyDescent="0.25">
      <c r="A23" s="331" t="s">
        <v>445</v>
      </c>
      <c r="B23" s="326">
        <v>0</v>
      </c>
      <c r="C23" s="326">
        <v>0</v>
      </c>
      <c r="D23" s="326">
        <f t="shared" si="4"/>
        <v>0</v>
      </c>
      <c r="E23" s="326">
        <v>0</v>
      </c>
      <c r="F23" s="326">
        <v>0</v>
      </c>
      <c r="G23" s="326">
        <f t="shared" si="5"/>
        <v>0</v>
      </c>
    </row>
    <row r="24" spans="1:7" x14ac:dyDescent="0.25">
      <c r="A24" s="331"/>
      <c r="B24" s="326"/>
      <c r="C24" s="326"/>
      <c r="D24" s="326"/>
      <c r="E24" s="326"/>
      <c r="F24" s="326"/>
      <c r="G24" s="326"/>
    </row>
    <row r="25" spans="1:7" x14ac:dyDescent="0.25">
      <c r="A25" s="327" t="s">
        <v>441</v>
      </c>
      <c r="B25" s="328">
        <f t="shared" ref="B25:G25" si="6">SUM(B20:B23)</f>
        <v>0</v>
      </c>
      <c r="C25" s="328">
        <f t="shared" si="6"/>
        <v>0</v>
      </c>
      <c r="D25" s="328">
        <f t="shared" si="6"/>
        <v>0</v>
      </c>
      <c r="E25" s="328">
        <f t="shared" si="6"/>
        <v>0</v>
      </c>
      <c r="F25" s="328">
        <f t="shared" si="6"/>
        <v>0</v>
      </c>
      <c r="G25" s="328">
        <f t="shared" si="6"/>
        <v>0</v>
      </c>
    </row>
    <row r="28" spans="1:7" ht="59.45" customHeight="1" x14ac:dyDescent="0.25">
      <c r="A28" s="487" t="s">
        <v>678</v>
      </c>
      <c r="B28" s="488"/>
      <c r="C28" s="488"/>
      <c r="D28" s="488"/>
      <c r="E28" s="488"/>
      <c r="F28" s="488"/>
      <c r="G28" s="489"/>
    </row>
    <row r="29" spans="1:7" x14ac:dyDescent="0.25">
      <c r="A29" s="316"/>
      <c r="B29" s="317"/>
      <c r="C29" s="318"/>
      <c r="D29" s="319" t="s">
        <v>434</v>
      </c>
      <c r="E29" s="318"/>
      <c r="F29" s="320"/>
      <c r="G29" s="482" t="s">
        <v>435</v>
      </c>
    </row>
    <row r="30" spans="1:7" ht="22.5" x14ac:dyDescent="0.25">
      <c r="A30" s="321" t="s">
        <v>100</v>
      </c>
      <c r="B30" s="322" t="s">
        <v>346</v>
      </c>
      <c r="C30" s="322" t="s">
        <v>436</v>
      </c>
      <c r="D30" s="322" t="s">
        <v>409</v>
      </c>
      <c r="E30" s="322" t="s">
        <v>339</v>
      </c>
      <c r="F30" s="322" t="s">
        <v>352</v>
      </c>
      <c r="G30" s="483"/>
    </row>
    <row r="31" spans="1:7" x14ac:dyDescent="0.25">
      <c r="A31" s="329"/>
      <c r="B31" s="330"/>
      <c r="C31" s="330"/>
      <c r="D31" s="330"/>
      <c r="E31" s="330"/>
      <c r="F31" s="330"/>
      <c r="G31" s="330"/>
    </row>
    <row r="32" spans="1:7" ht="30" x14ac:dyDescent="0.25">
      <c r="A32" s="332" t="s">
        <v>446</v>
      </c>
      <c r="B32" s="326">
        <v>0</v>
      </c>
      <c r="C32" s="326">
        <v>0</v>
      </c>
      <c r="D32" s="326">
        <f t="shared" ref="D32:D44" si="7">B32+C32</f>
        <v>0</v>
      </c>
      <c r="E32" s="326">
        <v>0</v>
      </c>
      <c r="F32" s="326">
        <v>0</v>
      </c>
      <c r="G32" s="326">
        <f t="shared" ref="G32:G44" si="8">D32-E32</f>
        <v>0</v>
      </c>
    </row>
    <row r="33" spans="1:7" x14ac:dyDescent="0.25">
      <c r="A33" s="332"/>
      <c r="B33" s="326"/>
      <c r="C33" s="326"/>
      <c r="D33" s="326"/>
      <c r="E33" s="326"/>
      <c r="F33" s="326"/>
      <c r="G33" s="326"/>
    </row>
    <row r="34" spans="1:7" x14ac:dyDescent="0.25">
      <c r="A34" s="332" t="s">
        <v>447</v>
      </c>
      <c r="B34" s="326">
        <v>0</v>
      </c>
      <c r="C34" s="326">
        <v>0</v>
      </c>
      <c r="D34" s="326">
        <f t="shared" si="7"/>
        <v>0</v>
      </c>
      <c r="E34" s="326">
        <v>0</v>
      </c>
      <c r="F34" s="326">
        <v>0</v>
      </c>
      <c r="G34" s="326">
        <f t="shared" si="8"/>
        <v>0</v>
      </c>
    </row>
    <row r="35" spans="1:7" x14ac:dyDescent="0.25">
      <c r="A35" s="332"/>
      <c r="B35" s="326"/>
      <c r="C35" s="326"/>
      <c r="D35" s="326"/>
      <c r="E35" s="326"/>
      <c r="F35" s="326"/>
      <c r="G35" s="326"/>
    </row>
    <row r="36" spans="1:7" ht="30" x14ac:dyDescent="0.25">
      <c r="A36" s="332" t="s">
        <v>448</v>
      </c>
      <c r="B36" s="326">
        <v>0</v>
      </c>
      <c r="C36" s="326">
        <v>0</v>
      </c>
      <c r="D36" s="326">
        <f t="shared" si="7"/>
        <v>0</v>
      </c>
      <c r="E36" s="326">
        <v>0</v>
      </c>
      <c r="F36" s="326">
        <v>0</v>
      </c>
      <c r="G36" s="326">
        <f t="shared" si="8"/>
        <v>0</v>
      </c>
    </row>
    <row r="37" spans="1:7" x14ac:dyDescent="0.25">
      <c r="A37" s="332"/>
      <c r="B37" s="326"/>
      <c r="C37" s="326"/>
      <c r="D37" s="326"/>
      <c r="E37" s="326"/>
      <c r="F37" s="326"/>
      <c r="G37" s="326"/>
    </row>
    <row r="38" spans="1:7" ht="30" x14ac:dyDescent="0.25">
      <c r="A38" s="332" t="s">
        <v>449</v>
      </c>
      <c r="B38" s="326">
        <v>0</v>
      </c>
      <c r="C38" s="326">
        <v>0</v>
      </c>
      <c r="D38" s="326">
        <f t="shared" si="7"/>
        <v>0</v>
      </c>
      <c r="E38" s="326">
        <v>0</v>
      </c>
      <c r="F38" s="326">
        <v>0</v>
      </c>
      <c r="G38" s="326">
        <f t="shared" si="8"/>
        <v>0</v>
      </c>
    </row>
    <row r="39" spans="1:7" x14ac:dyDescent="0.25">
      <c r="A39" s="332"/>
      <c r="B39" s="326"/>
      <c r="C39" s="326"/>
      <c r="D39" s="326"/>
      <c r="E39" s="326"/>
      <c r="F39" s="326"/>
      <c r="G39" s="326"/>
    </row>
    <row r="40" spans="1:7" ht="30" x14ac:dyDescent="0.25">
      <c r="A40" s="332" t="s">
        <v>450</v>
      </c>
      <c r="B40" s="326">
        <v>0</v>
      </c>
      <c r="C40" s="326">
        <v>0</v>
      </c>
      <c r="D40" s="326">
        <f t="shared" si="7"/>
        <v>0</v>
      </c>
      <c r="E40" s="326">
        <v>0</v>
      </c>
      <c r="F40" s="326">
        <v>0</v>
      </c>
      <c r="G40" s="326">
        <f t="shared" si="8"/>
        <v>0</v>
      </c>
    </row>
    <row r="41" spans="1:7" x14ac:dyDescent="0.25">
      <c r="A41" s="332"/>
      <c r="B41" s="326"/>
      <c r="C41" s="326"/>
      <c r="D41" s="326"/>
      <c r="E41" s="326"/>
      <c r="F41" s="326"/>
      <c r="G41" s="326"/>
    </row>
    <row r="42" spans="1:7" ht="30" x14ac:dyDescent="0.25">
      <c r="A42" s="332" t="s">
        <v>451</v>
      </c>
      <c r="B42" s="326">
        <v>0</v>
      </c>
      <c r="C42" s="326">
        <v>0</v>
      </c>
      <c r="D42" s="326">
        <f t="shared" ref="D42" si="9">B42+C42</f>
        <v>0</v>
      </c>
      <c r="E42" s="326">
        <v>0</v>
      </c>
      <c r="F42" s="326">
        <v>0</v>
      </c>
      <c r="G42" s="326">
        <f t="shared" ref="G42" si="10">D42-E42</f>
        <v>0</v>
      </c>
    </row>
    <row r="43" spans="1:7" x14ac:dyDescent="0.25">
      <c r="A43" s="332"/>
      <c r="B43" s="326"/>
      <c r="C43" s="326"/>
      <c r="D43" s="326"/>
      <c r="E43" s="326"/>
      <c r="F43" s="326"/>
      <c r="G43" s="326"/>
    </row>
    <row r="44" spans="1:7" ht="30" x14ac:dyDescent="0.25">
      <c r="A44" s="332" t="s">
        <v>452</v>
      </c>
      <c r="B44" s="326">
        <v>0</v>
      </c>
      <c r="C44" s="326">
        <v>0</v>
      </c>
      <c r="D44" s="326">
        <f t="shared" si="7"/>
        <v>0</v>
      </c>
      <c r="E44" s="326">
        <v>0</v>
      </c>
      <c r="F44" s="326">
        <v>0</v>
      </c>
      <c r="G44" s="326">
        <f t="shared" si="8"/>
        <v>0</v>
      </c>
    </row>
    <row r="45" spans="1:7" x14ac:dyDescent="0.25">
      <c r="A45" s="332"/>
      <c r="B45" s="326"/>
      <c r="C45" s="326"/>
      <c r="D45" s="326"/>
      <c r="E45" s="326"/>
      <c r="F45" s="326"/>
      <c r="G45" s="326"/>
    </row>
    <row r="46" spans="1:7" x14ac:dyDescent="0.25">
      <c r="A46" s="332" t="s">
        <v>453</v>
      </c>
      <c r="B46" s="326">
        <v>0</v>
      </c>
      <c r="C46" s="326">
        <v>0</v>
      </c>
      <c r="D46" s="326">
        <f t="shared" ref="D46" si="11">B46+C46</f>
        <v>0</v>
      </c>
      <c r="E46" s="326">
        <v>0</v>
      </c>
      <c r="F46" s="326">
        <v>0</v>
      </c>
      <c r="G46" s="326">
        <f t="shared" ref="G46" si="12">D46-E46</f>
        <v>0</v>
      </c>
    </row>
    <row r="47" spans="1:7" x14ac:dyDescent="0.25">
      <c r="A47" s="332"/>
      <c r="B47" s="326"/>
      <c r="C47" s="326"/>
      <c r="D47" s="326"/>
      <c r="E47" s="326"/>
      <c r="F47" s="326"/>
      <c r="G47" s="326"/>
    </row>
    <row r="48" spans="1:7" x14ac:dyDescent="0.25">
      <c r="A48" s="327" t="s">
        <v>441</v>
      </c>
      <c r="B48" s="328">
        <f t="shared" ref="B48:G48" si="13">SUM(B32:B46)</f>
        <v>0</v>
      </c>
      <c r="C48" s="328">
        <f t="shared" si="13"/>
        <v>0</v>
      </c>
      <c r="D48" s="328">
        <f t="shared" si="13"/>
        <v>0</v>
      </c>
      <c r="E48" s="328">
        <f t="shared" si="13"/>
        <v>0</v>
      </c>
      <c r="F48" s="328">
        <f t="shared" si="13"/>
        <v>0</v>
      </c>
      <c r="G48" s="328">
        <f t="shared" si="13"/>
        <v>0</v>
      </c>
    </row>
    <row r="50" spans="1:1" x14ac:dyDescent="0.25">
      <c r="A50" s="315" t="s">
        <v>454</v>
      </c>
    </row>
  </sheetData>
  <sheetProtection formatCells="0" formatColumns="0" formatRows="0" insertRows="0" deleteRows="0" autoFilter="0"/>
  <mergeCells count="6">
    <mergeCell ref="G29:G30"/>
    <mergeCell ref="A1:G1"/>
    <mergeCell ref="G2:G3"/>
    <mergeCell ref="A16:G16"/>
    <mergeCell ref="G17:G18"/>
    <mergeCell ref="A28:G28"/>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5"/>
  <sheetViews>
    <sheetView showGridLines="0" zoomScale="76" zoomScaleNormal="100" workbookViewId="0">
      <selection activeCell="A2" sqref="A2"/>
    </sheetView>
  </sheetViews>
  <sheetFormatPr baseColWidth="10" defaultColWidth="9.28515625" defaultRowHeight="15" x14ac:dyDescent="0.25"/>
  <cols>
    <col min="1" max="1" width="37.140625" style="315" customWidth="1"/>
    <col min="2" max="7" width="14.28515625" style="315" customWidth="1"/>
    <col min="8" max="16384" width="9.28515625" style="315"/>
  </cols>
  <sheetData>
    <row r="1" spans="1:7" ht="64.900000000000006" customHeight="1" x14ac:dyDescent="0.25">
      <c r="A1" s="487" t="s">
        <v>455</v>
      </c>
      <c r="B1" s="488"/>
      <c r="C1" s="488"/>
      <c r="D1" s="488"/>
      <c r="E1" s="488"/>
      <c r="F1" s="488"/>
      <c r="G1" s="489"/>
    </row>
    <row r="2" spans="1:7" x14ac:dyDescent="0.25">
      <c r="A2" s="316"/>
      <c r="B2" s="317"/>
      <c r="C2" s="318"/>
      <c r="D2" s="319" t="s">
        <v>434</v>
      </c>
      <c r="E2" s="318"/>
      <c r="F2" s="320"/>
      <c r="G2" s="482" t="s">
        <v>435</v>
      </c>
    </row>
    <row r="3" spans="1:7" ht="24.95" customHeight="1" x14ac:dyDescent="0.25">
      <c r="A3" s="321" t="s">
        <v>100</v>
      </c>
      <c r="B3" s="322" t="s">
        <v>346</v>
      </c>
      <c r="C3" s="322" t="s">
        <v>436</v>
      </c>
      <c r="D3" s="322" t="s">
        <v>409</v>
      </c>
      <c r="E3" s="322" t="s">
        <v>339</v>
      </c>
      <c r="F3" s="322" t="s">
        <v>352</v>
      </c>
      <c r="G3" s="483"/>
    </row>
    <row r="4" spans="1:7" x14ac:dyDescent="0.25">
      <c r="A4" s="329"/>
      <c r="B4" s="330"/>
      <c r="C4" s="330"/>
      <c r="D4" s="330"/>
      <c r="E4" s="330"/>
      <c r="F4" s="330"/>
      <c r="G4" s="330"/>
    </row>
    <row r="5" spans="1:7" x14ac:dyDescent="0.25">
      <c r="A5" s="333" t="s">
        <v>456</v>
      </c>
      <c r="B5" s="326">
        <v>0</v>
      </c>
      <c r="C5" s="326">
        <v>0</v>
      </c>
      <c r="D5" s="326">
        <f>B5+C5</f>
        <v>0</v>
      </c>
      <c r="E5" s="326">
        <v>0</v>
      </c>
      <c r="F5" s="326">
        <v>0</v>
      </c>
      <c r="G5" s="326">
        <f>D5-E5</f>
        <v>0</v>
      </c>
    </row>
    <row r="6" spans="1:7" x14ac:dyDescent="0.25">
      <c r="A6" s="333"/>
      <c r="B6" s="326"/>
      <c r="C6" s="326"/>
      <c r="D6" s="326"/>
      <c r="E6" s="326"/>
      <c r="F6" s="326"/>
      <c r="G6" s="326"/>
    </row>
    <row r="7" spans="1:7" ht="10.15" customHeight="1" x14ac:dyDescent="0.25">
      <c r="A7" s="333" t="s">
        <v>457</v>
      </c>
      <c r="B7" s="326">
        <v>0</v>
      </c>
      <c r="C7" s="326">
        <v>0</v>
      </c>
      <c r="D7" s="326">
        <f>B7+C7</f>
        <v>0</v>
      </c>
      <c r="E7" s="326">
        <v>0</v>
      </c>
      <c r="F7" s="326">
        <v>0</v>
      </c>
      <c r="G7" s="326">
        <f>D7-E7</f>
        <v>0</v>
      </c>
    </row>
    <row r="8" spans="1:7" x14ac:dyDescent="0.25">
      <c r="A8" s="333"/>
      <c r="B8" s="326"/>
      <c r="C8" s="326"/>
      <c r="D8" s="326"/>
      <c r="E8" s="326"/>
      <c r="F8" s="326"/>
      <c r="G8" s="326"/>
    </row>
    <row r="9" spans="1:7" ht="25.15" customHeight="1" x14ac:dyDescent="0.25">
      <c r="A9" s="333" t="s">
        <v>458</v>
      </c>
      <c r="B9" s="326">
        <v>0</v>
      </c>
      <c r="C9" s="326">
        <v>0</v>
      </c>
      <c r="D9" s="326">
        <f>B9+C9</f>
        <v>0</v>
      </c>
      <c r="E9" s="326">
        <v>0</v>
      </c>
      <c r="F9" s="326">
        <v>0</v>
      </c>
      <c r="G9" s="326">
        <f>D9-E9</f>
        <v>0</v>
      </c>
    </row>
    <row r="10" spans="1:7" x14ac:dyDescent="0.25">
      <c r="A10" s="333"/>
      <c r="B10" s="326"/>
      <c r="C10" s="326"/>
      <c r="D10" s="326"/>
      <c r="E10" s="326"/>
      <c r="F10" s="326"/>
      <c r="G10" s="326"/>
    </row>
    <row r="11" spans="1:7" ht="10.15" customHeight="1" x14ac:dyDescent="0.25">
      <c r="A11" s="333" t="s">
        <v>131</v>
      </c>
      <c r="B11" s="326">
        <v>0</v>
      </c>
      <c r="C11" s="326">
        <v>0</v>
      </c>
      <c r="D11" s="326">
        <f>B11+C11</f>
        <v>0</v>
      </c>
      <c r="E11" s="326">
        <v>0</v>
      </c>
      <c r="F11" s="326">
        <v>0</v>
      </c>
      <c r="G11" s="326">
        <f>D11-E11</f>
        <v>0</v>
      </c>
    </row>
    <row r="12" spans="1:7" x14ac:dyDescent="0.25">
      <c r="A12" s="333"/>
      <c r="B12" s="326"/>
      <c r="C12" s="326"/>
      <c r="D12" s="326"/>
      <c r="E12" s="326"/>
      <c r="F12" s="326"/>
      <c r="G12" s="326"/>
    </row>
    <row r="13" spans="1:7" x14ac:dyDescent="0.25">
      <c r="A13" s="334" t="s">
        <v>137</v>
      </c>
      <c r="B13" s="326">
        <v>0</v>
      </c>
      <c r="C13" s="326">
        <v>0</v>
      </c>
      <c r="D13" s="326">
        <f>B13+C13</f>
        <v>0</v>
      </c>
      <c r="E13" s="326">
        <v>0</v>
      </c>
      <c r="F13" s="326">
        <v>0</v>
      </c>
      <c r="G13" s="326">
        <f>D13-E13</f>
        <v>0</v>
      </c>
    </row>
    <row r="14" spans="1:7" x14ac:dyDescent="0.25">
      <c r="A14" s="335"/>
      <c r="B14" s="336"/>
      <c r="C14" s="336"/>
      <c r="D14" s="336"/>
      <c r="E14" s="336"/>
      <c r="F14" s="336"/>
      <c r="G14" s="336"/>
    </row>
    <row r="15" spans="1:7" x14ac:dyDescent="0.25">
      <c r="A15" s="337" t="s">
        <v>441</v>
      </c>
      <c r="B15" s="338">
        <f t="shared" ref="B15:G15" si="0">SUM(B5+B7+B9+B11+B13)</f>
        <v>0</v>
      </c>
      <c r="C15" s="338">
        <f t="shared" si="0"/>
        <v>0</v>
      </c>
      <c r="D15" s="338">
        <f t="shared" si="0"/>
        <v>0</v>
      </c>
      <c r="E15" s="338">
        <f t="shared" si="0"/>
        <v>0</v>
      </c>
      <c r="F15" s="338">
        <f t="shared" si="0"/>
        <v>0</v>
      </c>
      <c r="G15" s="338">
        <f t="shared" si="0"/>
        <v>0</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8"/>
  <sheetViews>
    <sheetView showGridLines="0" zoomScale="64" workbookViewId="0">
      <selection activeCell="H6" sqref="H6"/>
    </sheetView>
  </sheetViews>
  <sheetFormatPr baseColWidth="10" defaultColWidth="9.28515625" defaultRowHeight="15" x14ac:dyDescent="0.25"/>
  <cols>
    <col min="1" max="1" width="48.85546875" style="315" customWidth="1"/>
    <col min="2" max="2" width="14.28515625" style="315" customWidth="1"/>
    <col min="3" max="3" width="15.42578125" style="315" customWidth="1"/>
    <col min="4" max="7" width="14.28515625" style="315" customWidth="1"/>
    <col min="8" max="16384" width="9.28515625" style="315"/>
  </cols>
  <sheetData>
    <row r="1" spans="1:8" ht="60.6" customHeight="1" x14ac:dyDescent="0.25">
      <c r="A1" s="488" t="s">
        <v>459</v>
      </c>
      <c r="B1" s="488"/>
      <c r="C1" s="488"/>
      <c r="D1" s="488"/>
      <c r="E1" s="488"/>
      <c r="F1" s="488"/>
      <c r="G1" s="489"/>
    </row>
    <row r="2" spans="1:8" x14ac:dyDescent="0.25">
      <c r="A2" s="316"/>
      <c r="B2" s="317"/>
      <c r="C2" s="318"/>
      <c r="D2" s="319" t="s">
        <v>434</v>
      </c>
      <c r="E2" s="318"/>
      <c r="F2" s="320"/>
      <c r="G2" s="482" t="s">
        <v>435</v>
      </c>
    </row>
    <row r="3" spans="1:8" ht="24.95" customHeight="1" x14ac:dyDescent="0.25">
      <c r="A3" s="321" t="s">
        <v>100</v>
      </c>
      <c r="B3" s="322" t="s">
        <v>346</v>
      </c>
      <c r="C3" s="322" t="s">
        <v>436</v>
      </c>
      <c r="D3" s="322" t="s">
        <v>409</v>
      </c>
      <c r="E3" s="322" t="s">
        <v>339</v>
      </c>
      <c r="F3" s="322" t="s">
        <v>352</v>
      </c>
      <c r="G3" s="483"/>
    </row>
    <row r="4" spans="1:8" x14ac:dyDescent="0.25">
      <c r="A4" s="339" t="s">
        <v>123</v>
      </c>
      <c r="B4" s="340">
        <f>SUM(B5:B11)</f>
        <v>0</v>
      </c>
      <c r="C4" s="340">
        <f>SUM(C5:C11)</f>
        <v>0</v>
      </c>
      <c r="D4" s="340">
        <f>B4+C4</f>
        <v>0</v>
      </c>
      <c r="E4" s="340">
        <f>SUM(E5:E11)</f>
        <v>0</v>
      </c>
      <c r="F4" s="340">
        <f>SUM(F5:F11)</f>
        <v>0</v>
      </c>
      <c r="G4" s="340">
        <f>D4-E4</f>
        <v>0</v>
      </c>
    </row>
    <row r="5" spans="1:8" x14ac:dyDescent="0.25">
      <c r="A5" s="341" t="s">
        <v>460</v>
      </c>
      <c r="B5" s="326">
        <v>0</v>
      </c>
      <c r="C5" s="326">
        <v>0</v>
      </c>
      <c r="D5" s="326">
        <f t="shared" ref="D5:D68" si="0">B5+C5</f>
        <v>0</v>
      </c>
      <c r="E5" s="326">
        <v>0</v>
      </c>
      <c r="F5" s="326">
        <v>0</v>
      </c>
      <c r="G5" s="326">
        <f t="shared" ref="G5:G68" si="1">D5-E5</f>
        <v>0</v>
      </c>
      <c r="H5" s="342">
        <v>1100</v>
      </c>
    </row>
    <row r="6" spans="1:8" x14ac:dyDescent="0.25">
      <c r="A6" s="341" t="s">
        <v>461</v>
      </c>
      <c r="B6" s="326">
        <v>0</v>
      </c>
      <c r="C6" s="326">
        <v>0</v>
      </c>
      <c r="D6" s="326">
        <f t="shared" si="0"/>
        <v>0</v>
      </c>
      <c r="E6" s="326">
        <v>0</v>
      </c>
      <c r="F6" s="326">
        <v>0</v>
      </c>
      <c r="G6" s="326">
        <f t="shared" si="1"/>
        <v>0</v>
      </c>
      <c r="H6" s="342">
        <v>1200</v>
      </c>
    </row>
    <row r="7" spans="1:8" x14ac:dyDescent="0.25">
      <c r="A7" s="341" t="s">
        <v>462</v>
      </c>
      <c r="B7" s="326">
        <v>0</v>
      </c>
      <c r="C7" s="326">
        <v>0</v>
      </c>
      <c r="D7" s="326">
        <f t="shared" si="0"/>
        <v>0</v>
      </c>
      <c r="E7" s="326">
        <v>0</v>
      </c>
      <c r="F7" s="326">
        <v>0</v>
      </c>
      <c r="G7" s="326">
        <f t="shared" si="1"/>
        <v>0</v>
      </c>
      <c r="H7" s="342">
        <v>1300</v>
      </c>
    </row>
    <row r="8" spans="1:8" x14ac:dyDescent="0.25">
      <c r="A8" s="341" t="s">
        <v>463</v>
      </c>
      <c r="B8" s="326">
        <v>0</v>
      </c>
      <c r="C8" s="326">
        <v>0</v>
      </c>
      <c r="D8" s="326">
        <f t="shared" si="0"/>
        <v>0</v>
      </c>
      <c r="E8" s="326">
        <v>0</v>
      </c>
      <c r="F8" s="326">
        <v>0</v>
      </c>
      <c r="G8" s="326">
        <f t="shared" si="1"/>
        <v>0</v>
      </c>
      <c r="H8" s="342">
        <v>1400</v>
      </c>
    </row>
    <row r="9" spans="1:8" x14ac:dyDescent="0.25">
      <c r="A9" s="341" t="s">
        <v>464</v>
      </c>
      <c r="B9" s="326">
        <v>0</v>
      </c>
      <c r="C9" s="326">
        <v>0</v>
      </c>
      <c r="D9" s="326">
        <f t="shared" si="0"/>
        <v>0</v>
      </c>
      <c r="E9" s="326">
        <v>0</v>
      </c>
      <c r="F9" s="326">
        <v>0</v>
      </c>
      <c r="G9" s="326">
        <f t="shared" si="1"/>
        <v>0</v>
      </c>
      <c r="H9" s="342">
        <v>1500</v>
      </c>
    </row>
    <row r="10" spans="1:8" x14ac:dyDescent="0.25">
      <c r="A10" s="341" t="s">
        <v>465</v>
      </c>
      <c r="B10" s="326">
        <v>0</v>
      </c>
      <c r="C10" s="326">
        <v>0</v>
      </c>
      <c r="D10" s="326">
        <f t="shared" si="0"/>
        <v>0</v>
      </c>
      <c r="E10" s="326">
        <v>0</v>
      </c>
      <c r="F10" s="326">
        <v>0</v>
      </c>
      <c r="G10" s="326">
        <f t="shared" si="1"/>
        <v>0</v>
      </c>
      <c r="H10" s="342">
        <v>1600</v>
      </c>
    </row>
    <row r="11" spans="1:8" x14ac:dyDescent="0.25">
      <c r="A11" s="341" t="s">
        <v>466</v>
      </c>
      <c r="B11" s="326">
        <v>0</v>
      </c>
      <c r="C11" s="326">
        <v>0</v>
      </c>
      <c r="D11" s="326">
        <f t="shared" si="0"/>
        <v>0</v>
      </c>
      <c r="E11" s="326">
        <v>0</v>
      </c>
      <c r="F11" s="326">
        <v>0</v>
      </c>
      <c r="G11" s="326">
        <f t="shared" si="1"/>
        <v>0</v>
      </c>
      <c r="H11" s="342">
        <v>1700</v>
      </c>
    </row>
    <row r="12" spans="1:8" x14ac:dyDescent="0.25">
      <c r="A12" s="339" t="s">
        <v>124</v>
      </c>
      <c r="B12" s="343">
        <f>SUM(B13:B21)</f>
        <v>0</v>
      </c>
      <c r="C12" s="343">
        <f>SUM(C13:C21)</f>
        <v>0</v>
      </c>
      <c r="D12" s="343">
        <f t="shared" si="0"/>
        <v>0</v>
      </c>
      <c r="E12" s="343">
        <f>SUM(E13:E21)</f>
        <v>0</v>
      </c>
      <c r="F12" s="343">
        <f>SUM(F13:F21)</f>
        <v>0</v>
      </c>
      <c r="G12" s="343">
        <f t="shared" si="1"/>
        <v>0</v>
      </c>
      <c r="H12" s="344">
        <v>0</v>
      </c>
    </row>
    <row r="13" spans="1:8" x14ac:dyDescent="0.25">
      <c r="A13" s="341" t="s">
        <v>467</v>
      </c>
      <c r="B13" s="326">
        <v>0</v>
      </c>
      <c r="C13" s="326">
        <v>0</v>
      </c>
      <c r="D13" s="326">
        <f t="shared" si="0"/>
        <v>0</v>
      </c>
      <c r="E13" s="326">
        <v>0</v>
      </c>
      <c r="F13" s="326">
        <v>0</v>
      </c>
      <c r="G13" s="326">
        <f t="shared" si="1"/>
        <v>0</v>
      </c>
      <c r="H13" s="342">
        <v>2100</v>
      </c>
    </row>
    <row r="14" spans="1:8" x14ac:dyDescent="0.25">
      <c r="A14" s="341" t="s">
        <v>468</v>
      </c>
      <c r="B14" s="326">
        <v>0</v>
      </c>
      <c r="C14" s="326">
        <v>0</v>
      </c>
      <c r="D14" s="326">
        <f t="shared" si="0"/>
        <v>0</v>
      </c>
      <c r="E14" s="326">
        <v>0</v>
      </c>
      <c r="F14" s="326">
        <v>0</v>
      </c>
      <c r="G14" s="326">
        <f t="shared" si="1"/>
        <v>0</v>
      </c>
      <c r="H14" s="342">
        <v>2200</v>
      </c>
    </row>
    <row r="15" spans="1:8" x14ac:dyDescent="0.25">
      <c r="A15" s="341" t="s">
        <v>469</v>
      </c>
      <c r="B15" s="326">
        <v>0</v>
      </c>
      <c r="C15" s="326">
        <v>0</v>
      </c>
      <c r="D15" s="326">
        <f t="shared" si="0"/>
        <v>0</v>
      </c>
      <c r="E15" s="326">
        <v>0</v>
      </c>
      <c r="F15" s="326">
        <v>0</v>
      </c>
      <c r="G15" s="326">
        <f t="shared" si="1"/>
        <v>0</v>
      </c>
      <c r="H15" s="342">
        <v>2300</v>
      </c>
    </row>
    <row r="16" spans="1:8" x14ac:dyDescent="0.25">
      <c r="A16" s="341" t="s">
        <v>470</v>
      </c>
      <c r="B16" s="326">
        <v>0</v>
      </c>
      <c r="C16" s="326">
        <v>0</v>
      </c>
      <c r="D16" s="326">
        <f t="shared" si="0"/>
        <v>0</v>
      </c>
      <c r="E16" s="326">
        <v>0</v>
      </c>
      <c r="F16" s="326">
        <v>0</v>
      </c>
      <c r="G16" s="326">
        <f t="shared" si="1"/>
        <v>0</v>
      </c>
      <c r="H16" s="342">
        <v>2400</v>
      </c>
    </row>
    <row r="17" spans="1:8" x14ac:dyDescent="0.25">
      <c r="A17" s="341" t="s">
        <v>471</v>
      </c>
      <c r="B17" s="326">
        <v>0</v>
      </c>
      <c r="C17" s="326">
        <v>0</v>
      </c>
      <c r="D17" s="326">
        <f t="shared" si="0"/>
        <v>0</v>
      </c>
      <c r="E17" s="326">
        <v>0</v>
      </c>
      <c r="F17" s="326">
        <v>0</v>
      </c>
      <c r="G17" s="326">
        <f t="shared" si="1"/>
        <v>0</v>
      </c>
      <c r="H17" s="342">
        <v>2500</v>
      </c>
    </row>
    <row r="18" spans="1:8" x14ac:dyDescent="0.25">
      <c r="A18" s="341" t="s">
        <v>472</v>
      </c>
      <c r="B18" s="326">
        <v>0</v>
      </c>
      <c r="C18" s="326">
        <v>0</v>
      </c>
      <c r="D18" s="326">
        <f t="shared" si="0"/>
        <v>0</v>
      </c>
      <c r="E18" s="326">
        <v>0</v>
      </c>
      <c r="F18" s="326">
        <v>0</v>
      </c>
      <c r="G18" s="326">
        <f t="shared" si="1"/>
        <v>0</v>
      </c>
      <c r="H18" s="342">
        <v>2600</v>
      </c>
    </row>
    <row r="19" spans="1:8" x14ac:dyDescent="0.25">
      <c r="A19" s="341" t="s">
        <v>473</v>
      </c>
      <c r="B19" s="326">
        <v>0</v>
      </c>
      <c r="C19" s="326">
        <v>0</v>
      </c>
      <c r="D19" s="326">
        <f t="shared" si="0"/>
        <v>0</v>
      </c>
      <c r="E19" s="326">
        <v>0</v>
      </c>
      <c r="F19" s="326">
        <v>0</v>
      </c>
      <c r="G19" s="326">
        <f t="shared" si="1"/>
        <v>0</v>
      </c>
      <c r="H19" s="342">
        <v>2700</v>
      </c>
    </row>
    <row r="20" spans="1:8" x14ac:dyDescent="0.25">
      <c r="A20" s="341" t="s">
        <v>474</v>
      </c>
      <c r="B20" s="326">
        <v>0</v>
      </c>
      <c r="C20" s="326">
        <v>0</v>
      </c>
      <c r="D20" s="326">
        <f t="shared" si="0"/>
        <v>0</v>
      </c>
      <c r="E20" s="326">
        <v>0</v>
      </c>
      <c r="F20" s="326">
        <v>0</v>
      </c>
      <c r="G20" s="326">
        <f t="shared" si="1"/>
        <v>0</v>
      </c>
      <c r="H20" s="342">
        <v>2800</v>
      </c>
    </row>
    <row r="21" spans="1:8" x14ac:dyDescent="0.25">
      <c r="A21" s="341" t="s">
        <v>475</v>
      </c>
      <c r="B21" s="326">
        <v>0</v>
      </c>
      <c r="C21" s="326">
        <v>0</v>
      </c>
      <c r="D21" s="326">
        <f t="shared" si="0"/>
        <v>0</v>
      </c>
      <c r="E21" s="326">
        <v>0</v>
      </c>
      <c r="F21" s="326">
        <v>0</v>
      </c>
      <c r="G21" s="326">
        <f t="shared" si="1"/>
        <v>0</v>
      </c>
      <c r="H21" s="342">
        <v>2900</v>
      </c>
    </row>
    <row r="22" spans="1:8" x14ac:dyDescent="0.25">
      <c r="A22" s="339" t="s">
        <v>125</v>
      </c>
      <c r="B22" s="343">
        <f>SUM(B23:B31)</f>
        <v>0</v>
      </c>
      <c r="C22" s="343">
        <f>SUM(C23:C31)</f>
        <v>0</v>
      </c>
      <c r="D22" s="343">
        <f t="shared" si="0"/>
        <v>0</v>
      </c>
      <c r="E22" s="343">
        <f>SUM(E23:E31)</f>
        <v>0</v>
      </c>
      <c r="F22" s="343">
        <f>SUM(F23:F31)</f>
        <v>0</v>
      </c>
      <c r="G22" s="343">
        <f t="shared" si="1"/>
        <v>0</v>
      </c>
      <c r="H22" s="344">
        <v>0</v>
      </c>
    </row>
    <row r="23" spans="1:8" x14ac:dyDescent="0.25">
      <c r="A23" s="341" t="s">
        <v>476</v>
      </c>
      <c r="B23" s="326">
        <v>0</v>
      </c>
      <c r="C23" s="326">
        <v>0</v>
      </c>
      <c r="D23" s="326">
        <f t="shared" si="0"/>
        <v>0</v>
      </c>
      <c r="E23" s="326">
        <v>0</v>
      </c>
      <c r="F23" s="326">
        <v>0</v>
      </c>
      <c r="G23" s="326">
        <f t="shared" si="1"/>
        <v>0</v>
      </c>
      <c r="H23" s="342">
        <v>3100</v>
      </c>
    </row>
    <row r="24" spans="1:8" x14ac:dyDescent="0.25">
      <c r="A24" s="341" t="s">
        <v>477</v>
      </c>
      <c r="B24" s="326">
        <v>0</v>
      </c>
      <c r="C24" s="326">
        <v>0</v>
      </c>
      <c r="D24" s="326">
        <f t="shared" si="0"/>
        <v>0</v>
      </c>
      <c r="E24" s="326">
        <v>0</v>
      </c>
      <c r="F24" s="326">
        <v>0</v>
      </c>
      <c r="G24" s="326">
        <f t="shared" si="1"/>
        <v>0</v>
      </c>
      <c r="H24" s="342">
        <v>3200</v>
      </c>
    </row>
    <row r="25" spans="1:8" x14ac:dyDescent="0.25">
      <c r="A25" s="341" t="s">
        <v>478</v>
      </c>
      <c r="B25" s="326">
        <v>0</v>
      </c>
      <c r="C25" s="326">
        <v>0</v>
      </c>
      <c r="D25" s="326">
        <f t="shared" si="0"/>
        <v>0</v>
      </c>
      <c r="E25" s="326">
        <v>0</v>
      </c>
      <c r="F25" s="326">
        <v>0</v>
      </c>
      <c r="G25" s="326">
        <f t="shared" si="1"/>
        <v>0</v>
      </c>
      <c r="H25" s="342">
        <v>3300</v>
      </c>
    </row>
    <row r="26" spans="1:8" x14ac:dyDescent="0.25">
      <c r="A26" s="341" t="s">
        <v>479</v>
      </c>
      <c r="B26" s="326">
        <v>0</v>
      </c>
      <c r="C26" s="326">
        <v>0</v>
      </c>
      <c r="D26" s="326">
        <f t="shared" si="0"/>
        <v>0</v>
      </c>
      <c r="E26" s="326">
        <v>0</v>
      </c>
      <c r="F26" s="326">
        <v>0</v>
      </c>
      <c r="G26" s="326">
        <f t="shared" si="1"/>
        <v>0</v>
      </c>
      <c r="H26" s="342">
        <v>3400</v>
      </c>
    </row>
    <row r="27" spans="1:8" x14ac:dyDescent="0.25">
      <c r="A27" s="341" t="s">
        <v>480</v>
      </c>
      <c r="B27" s="326">
        <v>0</v>
      </c>
      <c r="C27" s="326">
        <v>0</v>
      </c>
      <c r="D27" s="326">
        <f t="shared" si="0"/>
        <v>0</v>
      </c>
      <c r="E27" s="326">
        <v>0</v>
      </c>
      <c r="F27" s="326">
        <v>0</v>
      </c>
      <c r="G27" s="326">
        <f t="shared" si="1"/>
        <v>0</v>
      </c>
      <c r="H27" s="342">
        <v>3500</v>
      </c>
    </row>
    <row r="28" spans="1:8" x14ac:dyDescent="0.25">
      <c r="A28" s="341" t="s">
        <v>481</v>
      </c>
      <c r="B28" s="326">
        <v>0</v>
      </c>
      <c r="C28" s="326">
        <v>0</v>
      </c>
      <c r="D28" s="326">
        <f t="shared" si="0"/>
        <v>0</v>
      </c>
      <c r="E28" s="326">
        <v>0</v>
      </c>
      <c r="F28" s="326">
        <v>0</v>
      </c>
      <c r="G28" s="326">
        <f t="shared" si="1"/>
        <v>0</v>
      </c>
      <c r="H28" s="342">
        <v>3600</v>
      </c>
    </row>
    <row r="29" spans="1:8" x14ac:dyDescent="0.25">
      <c r="A29" s="341" t="s">
        <v>482</v>
      </c>
      <c r="B29" s="326">
        <v>0</v>
      </c>
      <c r="C29" s="326">
        <v>0</v>
      </c>
      <c r="D29" s="326">
        <f t="shared" si="0"/>
        <v>0</v>
      </c>
      <c r="E29" s="326">
        <v>0</v>
      </c>
      <c r="F29" s="326">
        <v>0</v>
      </c>
      <c r="G29" s="326">
        <f t="shared" si="1"/>
        <v>0</v>
      </c>
      <c r="H29" s="342">
        <v>3700</v>
      </c>
    </row>
    <row r="30" spans="1:8" x14ac:dyDescent="0.25">
      <c r="A30" s="341" t="s">
        <v>483</v>
      </c>
      <c r="B30" s="326">
        <v>0</v>
      </c>
      <c r="C30" s="326">
        <v>0</v>
      </c>
      <c r="D30" s="326">
        <f t="shared" si="0"/>
        <v>0</v>
      </c>
      <c r="E30" s="326">
        <v>0</v>
      </c>
      <c r="F30" s="326">
        <v>0</v>
      </c>
      <c r="G30" s="326">
        <f t="shared" si="1"/>
        <v>0</v>
      </c>
      <c r="H30" s="342">
        <v>3800</v>
      </c>
    </row>
    <row r="31" spans="1:8" x14ac:dyDescent="0.25">
      <c r="A31" s="341" t="s">
        <v>484</v>
      </c>
      <c r="B31" s="326">
        <v>0</v>
      </c>
      <c r="C31" s="326">
        <v>0</v>
      </c>
      <c r="D31" s="326">
        <f t="shared" si="0"/>
        <v>0</v>
      </c>
      <c r="E31" s="326">
        <v>0</v>
      </c>
      <c r="F31" s="326">
        <v>0</v>
      </c>
      <c r="G31" s="326">
        <f t="shared" si="1"/>
        <v>0</v>
      </c>
      <c r="H31" s="342">
        <v>3900</v>
      </c>
    </row>
    <row r="32" spans="1:8" x14ac:dyDescent="0.25">
      <c r="A32" s="339" t="s">
        <v>126</v>
      </c>
      <c r="B32" s="343">
        <f>SUM(B33:B41)</f>
        <v>0</v>
      </c>
      <c r="C32" s="343">
        <f>SUM(C33:C41)</f>
        <v>0</v>
      </c>
      <c r="D32" s="343">
        <f t="shared" si="0"/>
        <v>0</v>
      </c>
      <c r="E32" s="343">
        <f>SUM(E33:E41)</f>
        <v>0</v>
      </c>
      <c r="F32" s="343">
        <f>SUM(F33:F41)</f>
        <v>0</v>
      </c>
      <c r="G32" s="343">
        <f t="shared" si="1"/>
        <v>0</v>
      </c>
      <c r="H32" s="344">
        <v>0</v>
      </c>
    </row>
    <row r="33" spans="1:8" x14ac:dyDescent="0.25">
      <c r="A33" s="341" t="s">
        <v>127</v>
      </c>
      <c r="B33" s="326">
        <v>0</v>
      </c>
      <c r="C33" s="326">
        <v>0</v>
      </c>
      <c r="D33" s="326">
        <f t="shared" si="0"/>
        <v>0</v>
      </c>
      <c r="E33" s="326">
        <v>0</v>
      </c>
      <c r="F33" s="326">
        <v>0</v>
      </c>
      <c r="G33" s="326">
        <f t="shared" si="1"/>
        <v>0</v>
      </c>
      <c r="H33" s="342">
        <v>4100</v>
      </c>
    </row>
    <row r="34" spans="1:8" x14ac:dyDescent="0.25">
      <c r="A34" s="341" t="s">
        <v>128</v>
      </c>
      <c r="B34" s="326">
        <v>0</v>
      </c>
      <c r="C34" s="326">
        <v>0</v>
      </c>
      <c r="D34" s="326">
        <f t="shared" si="0"/>
        <v>0</v>
      </c>
      <c r="E34" s="326">
        <v>0</v>
      </c>
      <c r="F34" s="326">
        <v>0</v>
      </c>
      <c r="G34" s="326">
        <f t="shared" si="1"/>
        <v>0</v>
      </c>
      <c r="H34" s="342">
        <v>4200</v>
      </c>
    </row>
    <row r="35" spans="1:8" x14ac:dyDescent="0.25">
      <c r="A35" s="341" t="s">
        <v>129</v>
      </c>
      <c r="B35" s="326">
        <v>0</v>
      </c>
      <c r="C35" s="326">
        <v>0</v>
      </c>
      <c r="D35" s="326">
        <f t="shared" si="0"/>
        <v>0</v>
      </c>
      <c r="E35" s="326">
        <v>0</v>
      </c>
      <c r="F35" s="326">
        <v>0</v>
      </c>
      <c r="G35" s="326">
        <f t="shared" si="1"/>
        <v>0</v>
      </c>
      <c r="H35" s="342">
        <v>4300</v>
      </c>
    </row>
    <row r="36" spans="1:8" x14ac:dyDescent="0.25">
      <c r="A36" s="341" t="s">
        <v>130</v>
      </c>
      <c r="B36" s="326">
        <v>0</v>
      </c>
      <c r="C36" s="326">
        <v>0</v>
      </c>
      <c r="D36" s="326">
        <f t="shared" si="0"/>
        <v>0</v>
      </c>
      <c r="E36" s="326">
        <v>0</v>
      </c>
      <c r="F36" s="326">
        <v>0</v>
      </c>
      <c r="G36" s="326">
        <f t="shared" si="1"/>
        <v>0</v>
      </c>
      <c r="H36" s="342">
        <v>4400</v>
      </c>
    </row>
    <row r="37" spans="1:8" x14ac:dyDescent="0.25">
      <c r="A37" s="341" t="s">
        <v>131</v>
      </c>
      <c r="B37" s="326">
        <v>0</v>
      </c>
      <c r="C37" s="326">
        <v>0</v>
      </c>
      <c r="D37" s="326">
        <f t="shared" si="0"/>
        <v>0</v>
      </c>
      <c r="E37" s="326">
        <v>0</v>
      </c>
      <c r="F37" s="326">
        <v>0</v>
      </c>
      <c r="G37" s="326">
        <f t="shared" si="1"/>
        <v>0</v>
      </c>
      <c r="H37" s="342">
        <v>4500</v>
      </c>
    </row>
    <row r="38" spans="1:8" x14ac:dyDescent="0.25">
      <c r="A38" s="341" t="s">
        <v>485</v>
      </c>
      <c r="B38" s="326">
        <v>0</v>
      </c>
      <c r="C38" s="326">
        <v>0</v>
      </c>
      <c r="D38" s="326">
        <f t="shared" si="0"/>
        <v>0</v>
      </c>
      <c r="E38" s="326">
        <v>0</v>
      </c>
      <c r="F38" s="326">
        <v>0</v>
      </c>
      <c r="G38" s="326">
        <f t="shared" si="1"/>
        <v>0</v>
      </c>
      <c r="H38" s="342">
        <v>4600</v>
      </c>
    </row>
    <row r="39" spans="1:8" x14ac:dyDescent="0.25">
      <c r="A39" s="341" t="s">
        <v>133</v>
      </c>
      <c r="B39" s="326">
        <v>0</v>
      </c>
      <c r="C39" s="326">
        <v>0</v>
      </c>
      <c r="D39" s="326">
        <f t="shared" si="0"/>
        <v>0</v>
      </c>
      <c r="E39" s="326">
        <v>0</v>
      </c>
      <c r="F39" s="326">
        <v>0</v>
      </c>
      <c r="G39" s="326">
        <f t="shared" si="1"/>
        <v>0</v>
      </c>
      <c r="H39" s="342">
        <v>4700</v>
      </c>
    </row>
    <row r="40" spans="1:8" x14ac:dyDescent="0.25">
      <c r="A40" s="341" t="s">
        <v>134</v>
      </c>
      <c r="B40" s="326">
        <v>0</v>
      </c>
      <c r="C40" s="326">
        <v>0</v>
      </c>
      <c r="D40" s="326">
        <f t="shared" si="0"/>
        <v>0</v>
      </c>
      <c r="E40" s="326">
        <v>0</v>
      </c>
      <c r="F40" s="326">
        <v>0</v>
      </c>
      <c r="G40" s="326">
        <f t="shared" si="1"/>
        <v>0</v>
      </c>
      <c r="H40" s="342">
        <v>4800</v>
      </c>
    </row>
    <row r="41" spans="1:8" x14ac:dyDescent="0.25">
      <c r="A41" s="341" t="s">
        <v>135</v>
      </c>
      <c r="B41" s="326">
        <v>0</v>
      </c>
      <c r="C41" s="326">
        <v>0</v>
      </c>
      <c r="D41" s="326">
        <f t="shared" si="0"/>
        <v>0</v>
      </c>
      <c r="E41" s="326">
        <v>0</v>
      </c>
      <c r="F41" s="326">
        <v>0</v>
      </c>
      <c r="G41" s="326">
        <f t="shared" si="1"/>
        <v>0</v>
      </c>
      <c r="H41" s="342">
        <v>4900</v>
      </c>
    </row>
    <row r="42" spans="1:8" x14ac:dyDescent="0.25">
      <c r="A42" s="339" t="s">
        <v>486</v>
      </c>
      <c r="B42" s="343">
        <f>SUM(B43:B51)</f>
        <v>0</v>
      </c>
      <c r="C42" s="343">
        <f>SUM(C43:C51)</f>
        <v>0</v>
      </c>
      <c r="D42" s="343">
        <f t="shared" si="0"/>
        <v>0</v>
      </c>
      <c r="E42" s="343">
        <f>SUM(E43:E51)</f>
        <v>0</v>
      </c>
      <c r="F42" s="343">
        <f>SUM(F43:F51)</f>
        <v>0</v>
      </c>
      <c r="G42" s="343">
        <f t="shared" si="1"/>
        <v>0</v>
      </c>
      <c r="H42" s="344">
        <v>0</v>
      </c>
    </row>
    <row r="43" spans="1:8" x14ac:dyDescent="0.25">
      <c r="A43" s="345" t="s">
        <v>487</v>
      </c>
      <c r="B43" s="326">
        <v>0</v>
      </c>
      <c r="C43" s="326">
        <v>0</v>
      </c>
      <c r="D43" s="326">
        <f t="shared" si="0"/>
        <v>0</v>
      </c>
      <c r="E43" s="326">
        <v>0</v>
      </c>
      <c r="F43" s="326">
        <v>0</v>
      </c>
      <c r="G43" s="326">
        <f t="shared" si="1"/>
        <v>0</v>
      </c>
      <c r="H43" s="342">
        <v>5100</v>
      </c>
    </row>
    <row r="44" spans="1:8" x14ac:dyDescent="0.25">
      <c r="A44" s="341" t="s">
        <v>488</v>
      </c>
      <c r="B44" s="326">
        <v>0</v>
      </c>
      <c r="C44" s="326">
        <v>0</v>
      </c>
      <c r="D44" s="326">
        <f t="shared" si="0"/>
        <v>0</v>
      </c>
      <c r="E44" s="326">
        <v>0</v>
      </c>
      <c r="F44" s="326">
        <v>0</v>
      </c>
      <c r="G44" s="326">
        <f t="shared" si="1"/>
        <v>0</v>
      </c>
      <c r="H44" s="342">
        <v>5200</v>
      </c>
    </row>
    <row r="45" spans="1:8" x14ac:dyDescent="0.25">
      <c r="A45" s="341" t="s">
        <v>489</v>
      </c>
      <c r="B45" s="326">
        <v>0</v>
      </c>
      <c r="C45" s="326">
        <v>0</v>
      </c>
      <c r="D45" s="326">
        <f t="shared" si="0"/>
        <v>0</v>
      </c>
      <c r="E45" s="326">
        <v>0</v>
      </c>
      <c r="F45" s="326">
        <v>0</v>
      </c>
      <c r="G45" s="326">
        <f t="shared" si="1"/>
        <v>0</v>
      </c>
      <c r="H45" s="342">
        <v>5300</v>
      </c>
    </row>
    <row r="46" spans="1:8" x14ac:dyDescent="0.25">
      <c r="A46" s="341" t="s">
        <v>490</v>
      </c>
      <c r="B46" s="326">
        <v>0</v>
      </c>
      <c r="C46" s="326">
        <v>0</v>
      </c>
      <c r="D46" s="326">
        <f t="shared" si="0"/>
        <v>0</v>
      </c>
      <c r="E46" s="326">
        <v>0</v>
      </c>
      <c r="F46" s="326">
        <v>0</v>
      </c>
      <c r="G46" s="326">
        <f t="shared" si="1"/>
        <v>0</v>
      </c>
      <c r="H46" s="342">
        <v>5400</v>
      </c>
    </row>
    <row r="47" spans="1:8" x14ac:dyDescent="0.25">
      <c r="A47" s="341" t="s">
        <v>491</v>
      </c>
      <c r="B47" s="326">
        <v>0</v>
      </c>
      <c r="C47" s="326">
        <v>0</v>
      </c>
      <c r="D47" s="326">
        <f t="shared" si="0"/>
        <v>0</v>
      </c>
      <c r="E47" s="326">
        <v>0</v>
      </c>
      <c r="F47" s="326">
        <v>0</v>
      </c>
      <c r="G47" s="326">
        <f t="shared" si="1"/>
        <v>0</v>
      </c>
      <c r="H47" s="342">
        <v>5500</v>
      </c>
    </row>
    <row r="48" spans="1:8" x14ac:dyDescent="0.25">
      <c r="A48" s="341" t="s">
        <v>492</v>
      </c>
      <c r="B48" s="326">
        <v>0</v>
      </c>
      <c r="C48" s="326">
        <v>0</v>
      </c>
      <c r="D48" s="326">
        <f t="shared" si="0"/>
        <v>0</v>
      </c>
      <c r="E48" s="326">
        <v>0</v>
      </c>
      <c r="F48" s="326">
        <v>0</v>
      </c>
      <c r="G48" s="326">
        <f t="shared" si="1"/>
        <v>0</v>
      </c>
      <c r="H48" s="342">
        <v>5600</v>
      </c>
    </row>
    <row r="49" spans="1:8" x14ac:dyDescent="0.25">
      <c r="A49" s="341" t="s">
        <v>493</v>
      </c>
      <c r="B49" s="326">
        <v>0</v>
      </c>
      <c r="C49" s="326">
        <v>0</v>
      </c>
      <c r="D49" s="326">
        <f t="shared" si="0"/>
        <v>0</v>
      </c>
      <c r="E49" s="326">
        <v>0</v>
      </c>
      <c r="F49" s="326">
        <v>0</v>
      </c>
      <c r="G49" s="326">
        <f t="shared" si="1"/>
        <v>0</v>
      </c>
      <c r="H49" s="342">
        <v>5700</v>
      </c>
    </row>
    <row r="50" spans="1:8" x14ac:dyDescent="0.25">
      <c r="A50" s="341" t="s">
        <v>494</v>
      </c>
      <c r="B50" s="326">
        <v>0</v>
      </c>
      <c r="C50" s="326">
        <v>0</v>
      </c>
      <c r="D50" s="326">
        <f t="shared" si="0"/>
        <v>0</v>
      </c>
      <c r="E50" s="326">
        <v>0</v>
      </c>
      <c r="F50" s="326">
        <v>0</v>
      </c>
      <c r="G50" s="326">
        <f t="shared" si="1"/>
        <v>0</v>
      </c>
      <c r="H50" s="342">
        <v>5800</v>
      </c>
    </row>
    <row r="51" spans="1:8" x14ac:dyDescent="0.25">
      <c r="A51" s="341" t="s">
        <v>188</v>
      </c>
      <c r="B51" s="326">
        <v>0</v>
      </c>
      <c r="C51" s="326">
        <v>0</v>
      </c>
      <c r="D51" s="326">
        <f t="shared" si="0"/>
        <v>0</v>
      </c>
      <c r="E51" s="326">
        <v>0</v>
      </c>
      <c r="F51" s="326">
        <v>0</v>
      </c>
      <c r="G51" s="326">
        <f t="shared" si="1"/>
        <v>0</v>
      </c>
      <c r="H51" s="342">
        <v>5900</v>
      </c>
    </row>
    <row r="52" spans="1:8" x14ac:dyDescent="0.25">
      <c r="A52" s="339" t="s">
        <v>153</v>
      </c>
      <c r="B52" s="343">
        <f>SUM(B53:B55)</f>
        <v>0</v>
      </c>
      <c r="C52" s="343">
        <f>SUM(C53:C55)</f>
        <v>0</v>
      </c>
      <c r="D52" s="343">
        <f t="shared" si="0"/>
        <v>0</v>
      </c>
      <c r="E52" s="343">
        <f>SUM(E53:E55)</f>
        <v>0</v>
      </c>
      <c r="F52" s="343">
        <f>SUM(F53:F55)</f>
        <v>0</v>
      </c>
      <c r="G52" s="343">
        <f t="shared" si="1"/>
        <v>0</v>
      </c>
      <c r="H52" s="344">
        <v>0</v>
      </c>
    </row>
    <row r="53" spans="1:8" x14ac:dyDescent="0.25">
      <c r="A53" s="341" t="s">
        <v>495</v>
      </c>
      <c r="B53" s="326">
        <v>0</v>
      </c>
      <c r="C53" s="326">
        <v>0</v>
      </c>
      <c r="D53" s="326">
        <f t="shared" si="0"/>
        <v>0</v>
      </c>
      <c r="E53" s="326">
        <v>0</v>
      </c>
      <c r="F53" s="326">
        <v>0</v>
      </c>
      <c r="G53" s="326">
        <f t="shared" si="1"/>
        <v>0</v>
      </c>
      <c r="H53" s="342">
        <v>6100</v>
      </c>
    </row>
    <row r="54" spans="1:8" x14ac:dyDescent="0.25">
      <c r="A54" s="341" t="s">
        <v>496</v>
      </c>
      <c r="B54" s="326">
        <v>0</v>
      </c>
      <c r="C54" s="326">
        <v>0</v>
      </c>
      <c r="D54" s="326">
        <f t="shared" si="0"/>
        <v>0</v>
      </c>
      <c r="E54" s="326">
        <v>0</v>
      </c>
      <c r="F54" s="326">
        <v>0</v>
      </c>
      <c r="G54" s="326">
        <f t="shared" si="1"/>
        <v>0</v>
      </c>
      <c r="H54" s="342">
        <v>6200</v>
      </c>
    </row>
    <row r="55" spans="1:8" x14ac:dyDescent="0.25">
      <c r="A55" s="341" t="s">
        <v>497</v>
      </c>
      <c r="B55" s="326">
        <v>0</v>
      </c>
      <c r="C55" s="326">
        <v>0</v>
      </c>
      <c r="D55" s="326">
        <f t="shared" si="0"/>
        <v>0</v>
      </c>
      <c r="E55" s="326">
        <v>0</v>
      </c>
      <c r="F55" s="326">
        <v>0</v>
      </c>
      <c r="G55" s="326">
        <f t="shared" si="1"/>
        <v>0</v>
      </c>
      <c r="H55" s="342">
        <v>6300</v>
      </c>
    </row>
    <row r="56" spans="1:8" x14ac:dyDescent="0.25">
      <c r="A56" s="339" t="s">
        <v>498</v>
      </c>
      <c r="B56" s="343">
        <f>SUM(B57:B63)</f>
        <v>0</v>
      </c>
      <c r="C56" s="343">
        <f>SUM(C57:C63)</f>
        <v>0</v>
      </c>
      <c r="D56" s="343">
        <f t="shared" si="0"/>
        <v>0</v>
      </c>
      <c r="E56" s="343">
        <f>SUM(E57:E63)</f>
        <v>0</v>
      </c>
      <c r="F56" s="343">
        <f>SUM(F57:F63)</f>
        <v>0</v>
      </c>
      <c r="G56" s="343">
        <f t="shared" si="1"/>
        <v>0</v>
      </c>
      <c r="H56" s="344">
        <v>0</v>
      </c>
    </row>
    <row r="57" spans="1:8" x14ac:dyDescent="0.25">
      <c r="A57" s="341" t="s">
        <v>499</v>
      </c>
      <c r="B57" s="326">
        <v>0</v>
      </c>
      <c r="C57" s="326">
        <v>0</v>
      </c>
      <c r="D57" s="326">
        <f t="shared" si="0"/>
        <v>0</v>
      </c>
      <c r="E57" s="326">
        <v>0</v>
      </c>
      <c r="F57" s="326">
        <v>0</v>
      </c>
      <c r="G57" s="326">
        <f t="shared" si="1"/>
        <v>0</v>
      </c>
      <c r="H57" s="342">
        <v>7100</v>
      </c>
    </row>
    <row r="58" spans="1:8" x14ac:dyDescent="0.25">
      <c r="A58" s="341" t="s">
        <v>500</v>
      </c>
      <c r="B58" s="326">
        <v>0</v>
      </c>
      <c r="C58" s="326">
        <v>0</v>
      </c>
      <c r="D58" s="326">
        <f t="shared" si="0"/>
        <v>0</v>
      </c>
      <c r="E58" s="326">
        <v>0</v>
      </c>
      <c r="F58" s="326">
        <v>0</v>
      </c>
      <c r="G58" s="326">
        <f t="shared" si="1"/>
        <v>0</v>
      </c>
      <c r="H58" s="342">
        <v>7200</v>
      </c>
    </row>
    <row r="59" spans="1:8" x14ac:dyDescent="0.25">
      <c r="A59" s="341" t="s">
        <v>501</v>
      </c>
      <c r="B59" s="326">
        <v>0</v>
      </c>
      <c r="C59" s="326">
        <v>0</v>
      </c>
      <c r="D59" s="326">
        <f t="shared" si="0"/>
        <v>0</v>
      </c>
      <c r="E59" s="326">
        <v>0</v>
      </c>
      <c r="F59" s="326">
        <v>0</v>
      </c>
      <c r="G59" s="326">
        <f t="shared" si="1"/>
        <v>0</v>
      </c>
      <c r="H59" s="342">
        <v>7300</v>
      </c>
    </row>
    <row r="60" spans="1:8" x14ac:dyDescent="0.25">
      <c r="A60" s="341" t="s">
        <v>502</v>
      </c>
      <c r="B60" s="326">
        <v>0</v>
      </c>
      <c r="C60" s="326">
        <v>0</v>
      </c>
      <c r="D60" s="326">
        <f t="shared" si="0"/>
        <v>0</v>
      </c>
      <c r="E60" s="326">
        <v>0</v>
      </c>
      <c r="F60" s="326">
        <v>0</v>
      </c>
      <c r="G60" s="326">
        <f t="shared" si="1"/>
        <v>0</v>
      </c>
      <c r="H60" s="342">
        <v>7400</v>
      </c>
    </row>
    <row r="61" spans="1:8" x14ac:dyDescent="0.25">
      <c r="A61" s="341" t="s">
        <v>503</v>
      </c>
      <c r="B61" s="326">
        <v>0</v>
      </c>
      <c r="C61" s="326">
        <v>0</v>
      </c>
      <c r="D61" s="326">
        <f t="shared" si="0"/>
        <v>0</v>
      </c>
      <c r="E61" s="326">
        <v>0</v>
      </c>
      <c r="F61" s="326">
        <v>0</v>
      </c>
      <c r="G61" s="326">
        <f t="shared" si="1"/>
        <v>0</v>
      </c>
      <c r="H61" s="342">
        <v>7500</v>
      </c>
    </row>
    <row r="62" spans="1:8" x14ac:dyDescent="0.25">
      <c r="A62" s="341" t="s">
        <v>504</v>
      </c>
      <c r="B62" s="326">
        <v>0</v>
      </c>
      <c r="C62" s="326">
        <v>0</v>
      </c>
      <c r="D62" s="326">
        <f t="shared" si="0"/>
        <v>0</v>
      </c>
      <c r="E62" s="326">
        <v>0</v>
      </c>
      <c r="F62" s="326">
        <v>0</v>
      </c>
      <c r="G62" s="326">
        <f t="shared" si="1"/>
        <v>0</v>
      </c>
      <c r="H62" s="342">
        <v>7600</v>
      </c>
    </row>
    <row r="63" spans="1:8" x14ac:dyDescent="0.25">
      <c r="A63" s="341" t="s">
        <v>505</v>
      </c>
      <c r="B63" s="326">
        <v>0</v>
      </c>
      <c r="C63" s="326">
        <v>0</v>
      </c>
      <c r="D63" s="326">
        <f t="shared" si="0"/>
        <v>0</v>
      </c>
      <c r="E63" s="326">
        <v>0</v>
      </c>
      <c r="F63" s="326">
        <v>0</v>
      </c>
      <c r="G63" s="326">
        <f t="shared" si="1"/>
        <v>0</v>
      </c>
      <c r="H63" s="342">
        <v>7900</v>
      </c>
    </row>
    <row r="64" spans="1:8" x14ac:dyDescent="0.25">
      <c r="A64" s="339" t="s">
        <v>136</v>
      </c>
      <c r="B64" s="343">
        <f>SUM(B65:B67)</f>
        <v>0</v>
      </c>
      <c r="C64" s="343">
        <f>SUM(C65:C67)</f>
        <v>0</v>
      </c>
      <c r="D64" s="343">
        <f t="shared" si="0"/>
        <v>0</v>
      </c>
      <c r="E64" s="343">
        <f>SUM(E65:E67)</f>
        <v>0</v>
      </c>
      <c r="F64" s="343">
        <f>SUM(F65:F67)</f>
        <v>0</v>
      </c>
      <c r="G64" s="343">
        <f t="shared" si="1"/>
        <v>0</v>
      </c>
      <c r="H64" s="344">
        <v>0</v>
      </c>
    </row>
    <row r="65" spans="1:8" x14ac:dyDescent="0.25">
      <c r="A65" s="341" t="s">
        <v>137</v>
      </c>
      <c r="B65" s="326">
        <v>0</v>
      </c>
      <c r="C65" s="326">
        <v>0</v>
      </c>
      <c r="D65" s="326">
        <f t="shared" si="0"/>
        <v>0</v>
      </c>
      <c r="E65" s="326">
        <v>0</v>
      </c>
      <c r="F65" s="326">
        <v>0</v>
      </c>
      <c r="G65" s="326">
        <f t="shared" si="1"/>
        <v>0</v>
      </c>
      <c r="H65" s="342">
        <v>8100</v>
      </c>
    </row>
    <row r="66" spans="1:8" x14ac:dyDescent="0.25">
      <c r="A66" s="341" t="s">
        <v>138</v>
      </c>
      <c r="B66" s="326">
        <v>0</v>
      </c>
      <c r="C66" s="326">
        <v>0</v>
      </c>
      <c r="D66" s="326">
        <f t="shared" si="0"/>
        <v>0</v>
      </c>
      <c r="E66" s="326">
        <v>0</v>
      </c>
      <c r="F66" s="326">
        <v>0</v>
      </c>
      <c r="G66" s="326">
        <f t="shared" si="1"/>
        <v>0</v>
      </c>
      <c r="H66" s="342">
        <v>8300</v>
      </c>
    </row>
    <row r="67" spans="1:8" x14ac:dyDescent="0.25">
      <c r="A67" s="341" t="s">
        <v>139</v>
      </c>
      <c r="B67" s="326">
        <v>0</v>
      </c>
      <c r="C67" s="326">
        <v>0</v>
      </c>
      <c r="D67" s="326">
        <f t="shared" si="0"/>
        <v>0</v>
      </c>
      <c r="E67" s="326">
        <v>0</v>
      </c>
      <c r="F67" s="326">
        <v>0</v>
      </c>
      <c r="G67" s="326">
        <f t="shared" si="1"/>
        <v>0</v>
      </c>
      <c r="H67" s="342">
        <v>8500</v>
      </c>
    </row>
    <row r="68" spans="1:8" x14ac:dyDescent="0.25">
      <c r="A68" s="339" t="s">
        <v>506</v>
      </c>
      <c r="B68" s="343">
        <f>SUM(B69:B75)</f>
        <v>0</v>
      </c>
      <c r="C68" s="343">
        <f>SUM(C69:C75)</f>
        <v>0</v>
      </c>
      <c r="D68" s="343">
        <f t="shared" si="0"/>
        <v>0</v>
      </c>
      <c r="E68" s="343">
        <f>SUM(E69:E75)</f>
        <v>0</v>
      </c>
      <c r="F68" s="343">
        <f>SUM(F69:F75)</f>
        <v>0</v>
      </c>
      <c r="G68" s="343">
        <f t="shared" si="1"/>
        <v>0</v>
      </c>
      <c r="H68" s="344">
        <v>0</v>
      </c>
    </row>
    <row r="69" spans="1:8" x14ac:dyDescent="0.25">
      <c r="A69" s="341" t="s">
        <v>507</v>
      </c>
      <c r="B69" s="326">
        <v>0</v>
      </c>
      <c r="C69" s="326">
        <v>0</v>
      </c>
      <c r="D69" s="326">
        <f t="shared" ref="D69:D75" si="2">B69+C69</f>
        <v>0</v>
      </c>
      <c r="E69" s="326">
        <v>0</v>
      </c>
      <c r="F69" s="326">
        <v>0</v>
      </c>
      <c r="G69" s="326">
        <f t="shared" ref="G69:G75" si="3">D69-E69</f>
        <v>0</v>
      </c>
      <c r="H69" s="342">
        <v>9100</v>
      </c>
    </row>
    <row r="70" spans="1:8" x14ac:dyDescent="0.25">
      <c r="A70" s="341" t="s">
        <v>141</v>
      </c>
      <c r="B70" s="326">
        <v>0</v>
      </c>
      <c r="C70" s="326">
        <v>0</v>
      </c>
      <c r="D70" s="326">
        <f t="shared" si="2"/>
        <v>0</v>
      </c>
      <c r="E70" s="326">
        <v>0</v>
      </c>
      <c r="F70" s="326">
        <v>0</v>
      </c>
      <c r="G70" s="326">
        <f t="shared" si="3"/>
        <v>0</v>
      </c>
      <c r="H70" s="342">
        <v>9200</v>
      </c>
    </row>
    <row r="71" spans="1:8" x14ac:dyDescent="0.25">
      <c r="A71" s="341" t="s">
        <v>142</v>
      </c>
      <c r="B71" s="326">
        <v>0</v>
      </c>
      <c r="C71" s="326">
        <v>0</v>
      </c>
      <c r="D71" s="326">
        <f t="shared" si="2"/>
        <v>0</v>
      </c>
      <c r="E71" s="326">
        <v>0</v>
      </c>
      <c r="F71" s="326">
        <v>0</v>
      </c>
      <c r="G71" s="326">
        <f t="shared" si="3"/>
        <v>0</v>
      </c>
      <c r="H71" s="342">
        <v>9300</v>
      </c>
    </row>
    <row r="72" spans="1:8" x14ac:dyDescent="0.25">
      <c r="A72" s="341" t="s">
        <v>143</v>
      </c>
      <c r="B72" s="326">
        <v>0</v>
      </c>
      <c r="C72" s="326">
        <v>0</v>
      </c>
      <c r="D72" s="326">
        <f t="shared" si="2"/>
        <v>0</v>
      </c>
      <c r="E72" s="326">
        <v>0</v>
      </c>
      <c r="F72" s="326">
        <v>0</v>
      </c>
      <c r="G72" s="326">
        <f t="shared" si="3"/>
        <v>0</v>
      </c>
      <c r="H72" s="342">
        <v>9400</v>
      </c>
    </row>
    <row r="73" spans="1:8" x14ac:dyDescent="0.25">
      <c r="A73" s="341" t="s">
        <v>144</v>
      </c>
      <c r="B73" s="326">
        <v>0</v>
      </c>
      <c r="C73" s="326">
        <v>0</v>
      </c>
      <c r="D73" s="326">
        <f t="shared" si="2"/>
        <v>0</v>
      </c>
      <c r="E73" s="326">
        <v>0</v>
      </c>
      <c r="F73" s="326">
        <v>0</v>
      </c>
      <c r="G73" s="326">
        <f t="shared" si="3"/>
        <v>0</v>
      </c>
      <c r="H73" s="342">
        <v>9500</v>
      </c>
    </row>
    <row r="74" spans="1:8" x14ac:dyDescent="0.25">
      <c r="A74" s="341" t="s">
        <v>145</v>
      </c>
      <c r="B74" s="326">
        <v>0</v>
      </c>
      <c r="C74" s="326">
        <v>0</v>
      </c>
      <c r="D74" s="326">
        <f t="shared" si="2"/>
        <v>0</v>
      </c>
      <c r="E74" s="326">
        <v>0</v>
      </c>
      <c r="F74" s="326">
        <v>0</v>
      </c>
      <c r="G74" s="326">
        <f t="shared" si="3"/>
        <v>0</v>
      </c>
      <c r="H74" s="342">
        <v>9600</v>
      </c>
    </row>
    <row r="75" spans="1:8" x14ac:dyDescent="0.25">
      <c r="A75" s="346" t="s">
        <v>508</v>
      </c>
      <c r="B75" s="336">
        <v>0</v>
      </c>
      <c r="C75" s="336">
        <v>0</v>
      </c>
      <c r="D75" s="336">
        <f t="shared" si="2"/>
        <v>0</v>
      </c>
      <c r="E75" s="336">
        <v>0</v>
      </c>
      <c r="F75" s="336">
        <v>0</v>
      </c>
      <c r="G75" s="336">
        <f t="shared" si="3"/>
        <v>0</v>
      </c>
      <c r="H75" s="342">
        <v>9900</v>
      </c>
    </row>
    <row r="76" spans="1:8" x14ac:dyDescent="0.25">
      <c r="A76" s="337" t="s">
        <v>441</v>
      </c>
      <c r="B76" s="338">
        <f t="shared" ref="B76:G76" si="4">SUM(B4+B12+B22+B32+B42+B52+B56+B64+B68)</f>
        <v>0</v>
      </c>
      <c r="C76" s="338">
        <f t="shared" si="4"/>
        <v>0</v>
      </c>
      <c r="D76" s="338">
        <f t="shared" si="4"/>
        <v>0</v>
      </c>
      <c r="E76" s="338">
        <f t="shared" si="4"/>
        <v>0</v>
      </c>
      <c r="F76" s="338">
        <f t="shared" si="4"/>
        <v>0</v>
      </c>
      <c r="G76" s="338">
        <f t="shared" si="4"/>
        <v>0</v>
      </c>
    </row>
    <row r="78" spans="1:8" x14ac:dyDescent="0.25">
      <c r="A78" s="315" t="s">
        <v>454</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3"/>
  <sheetViews>
    <sheetView showGridLines="0" zoomScale="82" workbookViewId="0">
      <selection activeCell="K17" sqref="K17"/>
    </sheetView>
  </sheetViews>
  <sheetFormatPr baseColWidth="10" defaultColWidth="9.28515625" defaultRowHeight="15" x14ac:dyDescent="0.25"/>
  <cols>
    <col min="1" max="1" width="61.42578125" style="315" customWidth="1"/>
    <col min="2" max="7" width="14.28515625" style="315" customWidth="1"/>
    <col min="8" max="16384" width="9.28515625" style="315"/>
  </cols>
  <sheetData>
    <row r="1" spans="1:7" ht="66" customHeight="1" x14ac:dyDescent="0.25">
      <c r="A1" s="487" t="s">
        <v>509</v>
      </c>
      <c r="B1" s="488"/>
      <c r="C1" s="488"/>
      <c r="D1" s="488"/>
      <c r="E1" s="488"/>
      <c r="F1" s="488"/>
      <c r="G1" s="489"/>
    </row>
    <row r="2" spans="1:7" x14ac:dyDescent="0.25">
      <c r="A2" s="316"/>
      <c r="B2" s="317"/>
      <c r="C2" s="318"/>
      <c r="D2" s="319" t="s">
        <v>434</v>
      </c>
      <c r="E2" s="318"/>
      <c r="F2" s="320"/>
      <c r="G2" s="482" t="s">
        <v>435</v>
      </c>
    </row>
    <row r="3" spans="1:7" ht="24.95" customHeight="1" x14ac:dyDescent="0.25">
      <c r="A3" s="321" t="s">
        <v>100</v>
      </c>
      <c r="B3" s="322" t="s">
        <v>346</v>
      </c>
      <c r="C3" s="322" t="s">
        <v>436</v>
      </c>
      <c r="D3" s="322" t="s">
        <v>409</v>
      </c>
      <c r="E3" s="322" t="s">
        <v>339</v>
      </c>
      <c r="F3" s="322" t="s">
        <v>352</v>
      </c>
      <c r="G3" s="483"/>
    </row>
    <row r="4" spans="1:7" x14ac:dyDescent="0.25">
      <c r="A4" s="329"/>
      <c r="B4" s="330"/>
      <c r="C4" s="330"/>
      <c r="D4" s="330"/>
      <c r="E4" s="330"/>
      <c r="F4" s="330"/>
      <c r="G4" s="330"/>
    </row>
    <row r="5" spans="1:7" x14ac:dyDescent="0.25">
      <c r="A5" s="347" t="s">
        <v>510</v>
      </c>
      <c r="B5" s="343">
        <f t="shared" ref="B5:G5" si="0">SUM(B6:B13)</f>
        <v>0</v>
      </c>
      <c r="C5" s="343">
        <f t="shared" si="0"/>
        <v>0</v>
      </c>
      <c r="D5" s="343">
        <f t="shared" si="0"/>
        <v>0</v>
      </c>
      <c r="E5" s="343">
        <f t="shared" si="0"/>
        <v>0</v>
      </c>
      <c r="F5" s="343">
        <f t="shared" si="0"/>
        <v>0</v>
      </c>
      <c r="G5" s="343">
        <f t="shared" si="0"/>
        <v>0</v>
      </c>
    </row>
    <row r="6" spans="1:7" x14ac:dyDescent="0.25">
      <c r="A6" s="348" t="s">
        <v>511</v>
      </c>
      <c r="B6" s="326">
        <v>0</v>
      </c>
      <c r="C6" s="326">
        <v>0</v>
      </c>
      <c r="D6" s="326">
        <f>B6+C6</f>
        <v>0</v>
      </c>
      <c r="E6" s="326">
        <v>0</v>
      </c>
      <c r="F6" s="326">
        <v>0</v>
      </c>
      <c r="G6" s="326">
        <f>D6-E6</f>
        <v>0</v>
      </c>
    </row>
    <row r="7" spans="1:7" x14ac:dyDescent="0.25">
      <c r="A7" s="348" t="s">
        <v>512</v>
      </c>
      <c r="B7" s="326">
        <v>0</v>
      </c>
      <c r="C7" s="326">
        <v>0</v>
      </c>
      <c r="D7" s="326">
        <f t="shared" ref="D7:D13" si="1">B7+C7</f>
        <v>0</v>
      </c>
      <c r="E7" s="326">
        <v>0</v>
      </c>
      <c r="F7" s="326">
        <v>0</v>
      </c>
      <c r="G7" s="326">
        <f t="shared" ref="G7:G13" si="2">D7-E7</f>
        <v>0</v>
      </c>
    </row>
    <row r="8" spans="1:7" x14ac:dyDescent="0.25">
      <c r="A8" s="348" t="s">
        <v>513</v>
      </c>
      <c r="B8" s="326">
        <v>0</v>
      </c>
      <c r="C8" s="326">
        <v>0</v>
      </c>
      <c r="D8" s="326">
        <f t="shared" si="1"/>
        <v>0</v>
      </c>
      <c r="E8" s="326">
        <v>0</v>
      </c>
      <c r="F8" s="326">
        <v>0</v>
      </c>
      <c r="G8" s="326">
        <f t="shared" si="2"/>
        <v>0</v>
      </c>
    </row>
    <row r="9" spans="1:7" x14ac:dyDescent="0.25">
      <c r="A9" s="348" t="s">
        <v>514</v>
      </c>
      <c r="B9" s="326">
        <v>0</v>
      </c>
      <c r="C9" s="326">
        <v>0</v>
      </c>
      <c r="D9" s="326">
        <f t="shared" si="1"/>
        <v>0</v>
      </c>
      <c r="E9" s="326">
        <v>0</v>
      </c>
      <c r="F9" s="326">
        <v>0</v>
      </c>
      <c r="G9" s="326">
        <f t="shared" si="2"/>
        <v>0</v>
      </c>
    </row>
    <row r="10" spans="1:7" x14ac:dyDescent="0.25">
      <c r="A10" s="348" t="s">
        <v>515</v>
      </c>
      <c r="B10" s="326">
        <v>0</v>
      </c>
      <c r="C10" s="326">
        <v>0</v>
      </c>
      <c r="D10" s="326">
        <f t="shared" si="1"/>
        <v>0</v>
      </c>
      <c r="E10" s="326">
        <v>0</v>
      </c>
      <c r="F10" s="326">
        <v>0</v>
      </c>
      <c r="G10" s="326">
        <f t="shared" si="2"/>
        <v>0</v>
      </c>
    </row>
    <row r="11" spans="1:7" x14ac:dyDescent="0.25">
      <c r="A11" s="348" t="s">
        <v>516</v>
      </c>
      <c r="B11" s="326">
        <v>0</v>
      </c>
      <c r="C11" s="326">
        <v>0</v>
      </c>
      <c r="D11" s="326">
        <f t="shared" si="1"/>
        <v>0</v>
      </c>
      <c r="E11" s="326">
        <v>0</v>
      </c>
      <c r="F11" s="326">
        <v>0</v>
      </c>
      <c r="G11" s="326">
        <f t="shared" si="2"/>
        <v>0</v>
      </c>
    </row>
    <row r="12" spans="1:7" x14ac:dyDescent="0.25">
      <c r="A12" s="348" t="s">
        <v>517</v>
      </c>
      <c r="B12" s="326">
        <v>0</v>
      </c>
      <c r="C12" s="326">
        <v>0</v>
      </c>
      <c r="D12" s="326">
        <f t="shared" si="1"/>
        <v>0</v>
      </c>
      <c r="E12" s="326">
        <v>0</v>
      </c>
      <c r="F12" s="326">
        <v>0</v>
      </c>
      <c r="G12" s="326">
        <f t="shared" si="2"/>
        <v>0</v>
      </c>
    </row>
    <row r="13" spans="1:7" x14ac:dyDescent="0.25">
      <c r="A13" s="348" t="s">
        <v>484</v>
      </c>
      <c r="B13" s="326">
        <v>0</v>
      </c>
      <c r="C13" s="326">
        <v>0</v>
      </c>
      <c r="D13" s="326">
        <f t="shared" si="1"/>
        <v>0</v>
      </c>
      <c r="E13" s="326">
        <v>0</v>
      </c>
      <c r="F13" s="326">
        <v>0</v>
      </c>
      <c r="G13" s="326">
        <f t="shared" si="2"/>
        <v>0</v>
      </c>
    </row>
    <row r="14" spans="1:7" x14ac:dyDescent="0.25">
      <c r="A14" s="348"/>
      <c r="B14" s="326"/>
      <c r="C14" s="326"/>
      <c r="D14" s="326"/>
      <c r="E14" s="326"/>
      <c r="F14" s="326"/>
      <c r="G14" s="326"/>
    </row>
    <row r="15" spans="1:7" x14ac:dyDescent="0.25">
      <c r="A15" s="347" t="s">
        <v>518</v>
      </c>
      <c r="B15" s="343">
        <f t="shared" ref="B15:G15" si="3">SUM(B16:B22)</f>
        <v>0</v>
      </c>
      <c r="C15" s="343">
        <f t="shared" si="3"/>
        <v>0</v>
      </c>
      <c r="D15" s="343">
        <f t="shared" si="3"/>
        <v>0</v>
      </c>
      <c r="E15" s="343">
        <f t="shared" si="3"/>
        <v>0</v>
      </c>
      <c r="F15" s="343">
        <f t="shared" si="3"/>
        <v>0</v>
      </c>
      <c r="G15" s="343">
        <f t="shared" si="3"/>
        <v>0</v>
      </c>
    </row>
    <row r="16" spans="1:7" x14ac:dyDescent="0.25">
      <c r="A16" s="348" t="s">
        <v>519</v>
      </c>
      <c r="B16" s="326">
        <v>0</v>
      </c>
      <c r="C16" s="326">
        <v>0</v>
      </c>
      <c r="D16" s="326">
        <f>B16+C16</f>
        <v>0</v>
      </c>
      <c r="E16" s="326">
        <v>0</v>
      </c>
      <c r="F16" s="326">
        <v>0</v>
      </c>
      <c r="G16" s="326">
        <f t="shared" ref="G16:G22" si="4">D16-E16</f>
        <v>0</v>
      </c>
    </row>
    <row r="17" spans="1:7" x14ac:dyDescent="0.25">
      <c r="A17" s="348" t="s">
        <v>520</v>
      </c>
      <c r="B17" s="326">
        <v>0</v>
      </c>
      <c r="C17" s="326">
        <v>0</v>
      </c>
      <c r="D17" s="326">
        <f t="shared" ref="D17:D22" si="5">B17+C17</f>
        <v>0</v>
      </c>
      <c r="E17" s="326">
        <v>0</v>
      </c>
      <c r="F17" s="326">
        <v>0</v>
      </c>
      <c r="G17" s="326">
        <f t="shared" si="4"/>
        <v>0</v>
      </c>
    </row>
    <row r="18" spans="1:7" ht="10.15" customHeight="1" x14ac:dyDescent="0.25">
      <c r="A18" s="348" t="s">
        <v>521</v>
      </c>
      <c r="B18" s="326">
        <v>0</v>
      </c>
      <c r="C18" s="326">
        <v>0</v>
      </c>
      <c r="D18" s="326">
        <f t="shared" si="5"/>
        <v>0</v>
      </c>
      <c r="E18" s="326">
        <v>0</v>
      </c>
      <c r="F18" s="326">
        <v>0</v>
      </c>
      <c r="G18" s="326">
        <f t="shared" si="4"/>
        <v>0</v>
      </c>
    </row>
    <row r="19" spans="1:7" x14ac:dyDescent="0.25">
      <c r="A19" s="348" t="s">
        <v>522</v>
      </c>
      <c r="B19" s="326">
        <v>0</v>
      </c>
      <c r="C19" s="326">
        <v>0</v>
      </c>
      <c r="D19" s="326">
        <f t="shared" si="5"/>
        <v>0</v>
      </c>
      <c r="E19" s="326">
        <v>0</v>
      </c>
      <c r="F19" s="326">
        <v>0</v>
      </c>
      <c r="G19" s="326">
        <f t="shared" si="4"/>
        <v>0</v>
      </c>
    </row>
    <row r="20" spans="1:7" x14ac:dyDescent="0.25">
      <c r="A20" s="348" t="s">
        <v>523</v>
      </c>
      <c r="B20" s="326">
        <v>0</v>
      </c>
      <c r="C20" s="326">
        <v>0</v>
      </c>
      <c r="D20" s="326">
        <f t="shared" si="5"/>
        <v>0</v>
      </c>
      <c r="E20" s="326">
        <v>0</v>
      </c>
      <c r="F20" s="326">
        <v>0</v>
      </c>
      <c r="G20" s="326">
        <f t="shared" si="4"/>
        <v>0</v>
      </c>
    </row>
    <row r="21" spans="1:7" x14ac:dyDescent="0.25">
      <c r="A21" s="348" t="s">
        <v>524</v>
      </c>
      <c r="B21" s="326">
        <v>0</v>
      </c>
      <c r="C21" s="326">
        <v>0</v>
      </c>
      <c r="D21" s="326">
        <f t="shared" si="5"/>
        <v>0</v>
      </c>
      <c r="E21" s="326">
        <v>0</v>
      </c>
      <c r="F21" s="326">
        <v>0</v>
      </c>
      <c r="G21" s="326">
        <f t="shared" si="4"/>
        <v>0</v>
      </c>
    </row>
    <row r="22" spans="1:7" x14ac:dyDescent="0.25">
      <c r="A22" s="348" t="s">
        <v>525</v>
      </c>
      <c r="B22" s="326">
        <v>0</v>
      </c>
      <c r="C22" s="326">
        <v>0</v>
      </c>
      <c r="D22" s="326">
        <f t="shared" si="5"/>
        <v>0</v>
      </c>
      <c r="E22" s="326">
        <v>0</v>
      </c>
      <c r="F22" s="326">
        <v>0</v>
      </c>
      <c r="G22" s="326">
        <f t="shared" si="4"/>
        <v>0</v>
      </c>
    </row>
    <row r="23" spans="1:7" x14ac:dyDescent="0.25">
      <c r="A23" s="348"/>
      <c r="B23" s="326"/>
      <c r="C23" s="326"/>
      <c r="D23" s="326"/>
      <c r="E23" s="326"/>
      <c r="F23" s="326"/>
      <c r="G23" s="326"/>
    </row>
    <row r="24" spans="1:7" x14ac:dyDescent="0.25">
      <c r="A24" s="347" t="s">
        <v>526</v>
      </c>
      <c r="B24" s="343">
        <f t="shared" ref="B24:G24" si="6">SUM(B25:B33)</f>
        <v>0</v>
      </c>
      <c r="C24" s="343">
        <f t="shared" si="6"/>
        <v>0</v>
      </c>
      <c r="D24" s="343">
        <f t="shared" si="6"/>
        <v>0</v>
      </c>
      <c r="E24" s="343">
        <f t="shared" si="6"/>
        <v>0</v>
      </c>
      <c r="F24" s="343">
        <f t="shared" si="6"/>
        <v>0</v>
      </c>
      <c r="G24" s="343">
        <f t="shared" si="6"/>
        <v>0</v>
      </c>
    </row>
    <row r="25" spans="1:7" x14ac:dyDescent="0.25">
      <c r="A25" s="348" t="s">
        <v>527</v>
      </c>
      <c r="B25" s="326">
        <v>0</v>
      </c>
      <c r="C25" s="326">
        <v>0</v>
      </c>
      <c r="D25" s="326">
        <f>B25+C25</f>
        <v>0</v>
      </c>
      <c r="E25" s="326">
        <v>0</v>
      </c>
      <c r="F25" s="326">
        <v>0</v>
      </c>
      <c r="G25" s="326">
        <f t="shared" ref="G25:G33" si="7">D25-E25</f>
        <v>0</v>
      </c>
    </row>
    <row r="26" spans="1:7" x14ac:dyDescent="0.25">
      <c r="A26" s="348" t="s">
        <v>528</v>
      </c>
      <c r="B26" s="326">
        <v>0</v>
      </c>
      <c r="C26" s="326">
        <v>0</v>
      </c>
      <c r="D26" s="326">
        <f t="shared" ref="D26:D33" si="8">B26+C26</f>
        <v>0</v>
      </c>
      <c r="E26" s="326">
        <v>0</v>
      </c>
      <c r="F26" s="326">
        <v>0</v>
      </c>
      <c r="G26" s="326">
        <f t="shared" si="7"/>
        <v>0</v>
      </c>
    </row>
    <row r="27" spans="1:7" ht="10.15" customHeight="1" x14ac:dyDescent="0.25">
      <c r="A27" s="348" t="s">
        <v>529</v>
      </c>
      <c r="B27" s="326">
        <v>0</v>
      </c>
      <c r="C27" s="326">
        <v>0</v>
      </c>
      <c r="D27" s="326">
        <f t="shared" si="8"/>
        <v>0</v>
      </c>
      <c r="E27" s="326">
        <v>0</v>
      </c>
      <c r="F27" s="326">
        <v>0</v>
      </c>
      <c r="G27" s="326">
        <f t="shared" si="7"/>
        <v>0</v>
      </c>
    </row>
    <row r="28" spans="1:7" x14ac:dyDescent="0.25">
      <c r="A28" s="348" t="s">
        <v>530</v>
      </c>
      <c r="B28" s="326">
        <v>0</v>
      </c>
      <c r="C28" s="326">
        <v>0</v>
      </c>
      <c r="D28" s="326">
        <f t="shared" si="8"/>
        <v>0</v>
      </c>
      <c r="E28" s="326">
        <v>0</v>
      </c>
      <c r="F28" s="326">
        <v>0</v>
      </c>
      <c r="G28" s="326">
        <f t="shared" si="7"/>
        <v>0</v>
      </c>
    </row>
    <row r="29" spans="1:7" x14ac:dyDescent="0.25">
      <c r="A29" s="348" t="s">
        <v>531</v>
      </c>
      <c r="B29" s="326">
        <v>0</v>
      </c>
      <c r="C29" s="326">
        <v>0</v>
      </c>
      <c r="D29" s="326">
        <f t="shared" si="8"/>
        <v>0</v>
      </c>
      <c r="E29" s="326">
        <v>0</v>
      </c>
      <c r="F29" s="326">
        <v>0</v>
      </c>
      <c r="G29" s="326">
        <f t="shared" si="7"/>
        <v>0</v>
      </c>
    </row>
    <row r="30" spans="1:7" x14ac:dyDescent="0.25">
      <c r="A30" s="348" t="s">
        <v>532</v>
      </c>
      <c r="B30" s="326">
        <v>0</v>
      </c>
      <c r="C30" s="326">
        <v>0</v>
      </c>
      <c r="D30" s="326">
        <f t="shared" si="8"/>
        <v>0</v>
      </c>
      <c r="E30" s="326">
        <v>0</v>
      </c>
      <c r="F30" s="326">
        <v>0</v>
      </c>
      <c r="G30" s="326">
        <f t="shared" si="7"/>
        <v>0</v>
      </c>
    </row>
    <row r="31" spans="1:7" x14ac:dyDescent="0.25">
      <c r="A31" s="348" t="s">
        <v>533</v>
      </c>
      <c r="B31" s="326">
        <v>0</v>
      </c>
      <c r="C31" s="326">
        <v>0</v>
      </c>
      <c r="D31" s="326">
        <f t="shared" si="8"/>
        <v>0</v>
      </c>
      <c r="E31" s="326">
        <v>0</v>
      </c>
      <c r="F31" s="326">
        <v>0</v>
      </c>
      <c r="G31" s="326">
        <f t="shared" si="7"/>
        <v>0</v>
      </c>
    </row>
    <row r="32" spans="1:7" x14ac:dyDescent="0.25">
      <c r="A32" s="348" t="s">
        <v>534</v>
      </c>
      <c r="B32" s="326">
        <v>0</v>
      </c>
      <c r="C32" s="326">
        <v>0</v>
      </c>
      <c r="D32" s="326">
        <f t="shared" si="8"/>
        <v>0</v>
      </c>
      <c r="E32" s="326">
        <v>0</v>
      </c>
      <c r="F32" s="326">
        <v>0</v>
      </c>
      <c r="G32" s="326">
        <f t="shared" si="7"/>
        <v>0</v>
      </c>
    </row>
    <row r="33" spans="1:7" x14ac:dyDescent="0.25">
      <c r="A33" s="348" t="s">
        <v>535</v>
      </c>
      <c r="B33" s="326">
        <v>0</v>
      </c>
      <c r="C33" s="326">
        <v>0</v>
      </c>
      <c r="D33" s="326">
        <f t="shared" si="8"/>
        <v>0</v>
      </c>
      <c r="E33" s="326">
        <v>0</v>
      </c>
      <c r="F33" s="326">
        <v>0</v>
      </c>
      <c r="G33" s="326">
        <f t="shared" si="7"/>
        <v>0</v>
      </c>
    </row>
    <row r="34" spans="1:7" x14ac:dyDescent="0.25">
      <c r="A34" s="348"/>
      <c r="B34" s="326"/>
      <c r="C34" s="326"/>
      <c r="D34" s="326"/>
      <c r="E34" s="326"/>
      <c r="F34" s="326"/>
      <c r="G34" s="326"/>
    </row>
    <row r="35" spans="1:7" x14ac:dyDescent="0.25">
      <c r="A35" s="347" t="s">
        <v>536</v>
      </c>
      <c r="B35" s="343">
        <f t="shared" ref="B35:G35" si="9">SUM(B36:B39)</f>
        <v>0</v>
      </c>
      <c r="C35" s="343">
        <f t="shared" si="9"/>
        <v>0</v>
      </c>
      <c r="D35" s="343">
        <f t="shared" si="9"/>
        <v>0</v>
      </c>
      <c r="E35" s="343">
        <f t="shared" si="9"/>
        <v>0</v>
      </c>
      <c r="F35" s="343">
        <f t="shared" si="9"/>
        <v>0</v>
      </c>
      <c r="G35" s="343">
        <f t="shared" si="9"/>
        <v>0</v>
      </c>
    </row>
    <row r="36" spans="1:7" x14ac:dyDescent="0.25">
      <c r="A36" s="348" t="s">
        <v>537</v>
      </c>
      <c r="B36" s="326">
        <v>0</v>
      </c>
      <c r="C36" s="326">
        <v>0</v>
      </c>
      <c r="D36" s="326">
        <f>B36+C36</f>
        <v>0</v>
      </c>
      <c r="E36" s="326">
        <v>0</v>
      </c>
      <c r="F36" s="326">
        <v>0</v>
      </c>
      <c r="G36" s="326">
        <f t="shared" ref="G36:G39" si="10">D36-E36</f>
        <v>0</v>
      </c>
    </row>
    <row r="37" spans="1:7" ht="11.25" customHeight="1" x14ac:dyDescent="0.25">
      <c r="A37" s="348" t="s">
        <v>538</v>
      </c>
      <c r="B37" s="326">
        <v>0</v>
      </c>
      <c r="C37" s="326">
        <v>0</v>
      </c>
      <c r="D37" s="326">
        <f t="shared" ref="D37:D39" si="11">B37+C37</f>
        <v>0</v>
      </c>
      <c r="E37" s="326">
        <v>0</v>
      </c>
      <c r="F37" s="326">
        <v>0</v>
      </c>
      <c r="G37" s="326">
        <f t="shared" si="10"/>
        <v>0</v>
      </c>
    </row>
    <row r="38" spans="1:7" ht="13.9" customHeight="1" x14ac:dyDescent="0.25">
      <c r="A38" s="348" t="s">
        <v>539</v>
      </c>
      <c r="B38" s="326">
        <v>0</v>
      </c>
      <c r="C38" s="326">
        <v>0</v>
      </c>
      <c r="D38" s="326">
        <f t="shared" si="11"/>
        <v>0</v>
      </c>
      <c r="E38" s="326">
        <v>0</v>
      </c>
      <c r="F38" s="326">
        <v>0</v>
      </c>
      <c r="G38" s="326">
        <f t="shared" si="10"/>
        <v>0</v>
      </c>
    </row>
    <row r="39" spans="1:7" x14ac:dyDescent="0.25">
      <c r="A39" s="348" t="s">
        <v>540</v>
      </c>
      <c r="B39" s="326">
        <v>0</v>
      </c>
      <c r="C39" s="326">
        <v>0</v>
      </c>
      <c r="D39" s="326">
        <f t="shared" si="11"/>
        <v>0</v>
      </c>
      <c r="E39" s="326">
        <v>0</v>
      </c>
      <c r="F39" s="326">
        <v>0</v>
      </c>
      <c r="G39" s="326">
        <f t="shared" si="10"/>
        <v>0</v>
      </c>
    </row>
    <row r="40" spans="1:7" x14ac:dyDescent="0.25">
      <c r="A40" s="348"/>
      <c r="B40" s="326"/>
      <c r="C40" s="326"/>
      <c r="D40" s="326"/>
      <c r="E40" s="326"/>
      <c r="F40" s="326"/>
      <c r="G40" s="326"/>
    </row>
    <row r="41" spans="1:7" x14ac:dyDescent="0.25">
      <c r="A41" s="327" t="s">
        <v>441</v>
      </c>
      <c r="B41" s="328">
        <f t="shared" ref="B41:G41" si="12">SUM(B35+B24+B15+B5)</f>
        <v>0</v>
      </c>
      <c r="C41" s="328">
        <f t="shared" si="12"/>
        <v>0</v>
      </c>
      <c r="D41" s="328">
        <f t="shared" si="12"/>
        <v>0</v>
      </c>
      <c r="E41" s="328">
        <f t="shared" si="12"/>
        <v>0</v>
      </c>
      <c r="F41" s="328">
        <f t="shared" si="12"/>
        <v>0</v>
      </c>
      <c r="G41" s="328">
        <f t="shared" si="12"/>
        <v>0</v>
      </c>
    </row>
    <row r="43" spans="1:7" x14ac:dyDescent="0.25">
      <c r="A43" s="315" t="s">
        <v>454</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3"/>
  <sheetViews>
    <sheetView showGridLines="0" zoomScale="75" workbookViewId="0">
      <selection activeCell="H13" sqref="H13"/>
    </sheetView>
  </sheetViews>
  <sheetFormatPr baseColWidth="10" defaultColWidth="9.28515625" defaultRowHeight="15" x14ac:dyDescent="0.25"/>
  <cols>
    <col min="1" max="1" width="27.42578125" style="315" customWidth="1"/>
    <col min="2" max="2" width="20.7109375" style="315" customWidth="1"/>
    <col min="3" max="3" width="16.28515625" style="315" customWidth="1"/>
    <col min="4" max="4" width="16.85546875" style="315" customWidth="1"/>
    <col min="5" max="16384" width="9.28515625" style="315"/>
  </cols>
  <sheetData>
    <row r="1" spans="1:4" ht="54.4" customHeight="1" x14ac:dyDescent="0.25">
      <c r="A1" s="490" t="s">
        <v>541</v>
      </c>
      <c r="B1" s="491"/>
      <c r="C1" s="491"/>
      <c r="D1" s="492"/>
    </row>
    <row r="2" spans="1:4" ht="24.95" customHeight="1" x14ac:dyDescent="0.25">
      <c r="A2" s="349" t="s">
        <v>542</v>
      </c>
      <c r="B2" s="350" t="s">
        <v>543</v>
      </c>
      <c r="C2" s="350" t="s">
        <v>374</v>
      </c>
      <c r="D2" s="351" t="s">
        <v>234</v>
      </c>
    </row>
    <row r="3" spans="1:4" ht="15" customHeight="1" x14ac:dyDescent="0.25">
      <c r="A3" s="493" t="s">
        <v>544</v>
      </c>
      <c r="B3" s="494"/>
      <c r="C3" s="494"/>
      <c r="D3" s="495"/>
    </row>
    <row r="4" spans="1:4" x14ac:dyDescent="0.25">
      <c r="A4" s="352" t="s">
        <v>545</v>
      </c>
      <c r="B4" s="353"/>
      <c r="C4" s="353"/>
      <c r="D4" s="353">
        <f>+B4-C4</f>
        <v>0</v>
      </c>
    </row>
    <row r="5" spans="1:4" x14ac:dyDescent="0.25">
      <c r="A5" s="352"/>
      <c r="B5" s="353"/>
      <c r="C5" s="353"/>
      <c r="D5" s="353">
        <f t="shared" ref="D5:D11" si="0">+B5-C5</f>
        <v>0</v>
      </c>
    </row>
    <row r="6" spans="1:4" x14ac:dyDescent="0.25">
      <c r="A6" s="354"/>
      <c r="B6" s="355"/>
      <c r="C6" s="353"/>
      <c r="D6" s="353">
        <f t="shared" si="0"/>
        <v>0</v>
      </c>
    </row>
    <row r="7" spans="1:4" x14ac:dyDescent="0.25">
      <c r="A7" s="352"/>
      <c r="B7" s="353"/>
      <c r="C7" s="353"/>
      <c r="D7" s="353">
        <f t="shared" si="0"/>
        <v>0</v>
      </c>
    </row>
    <row r="8" spans="1:4" x14ac:dyDescent="0.25">
      <c r="A8" s="352"/>
      <c r="B8" s="353"/>
      <c r="C8" s="353"/>
      <c r="D8" s="353">
        <f t="shared" si="0"/>
        <v>0</v>
      </c>
    </row>
    <row r="9" spans="1:4" x14ac:dyDescent="0.25">
      <c r="A9" s="352"/>
      <c r="B9" s="356"/>
      <c r="C9" s="353"/>
      <c r="D9" s="353">
        <f t="shared" si="0"/>
        <v>0</v>
      </c>
    </row>
    <row r="10" spans="1:4" x14ac:dyDescent="0.25">
      <c r="A10" s="352"/>
      <c r="B10" s="353"/>
      <c r="C10" s="353"/>
      <c r="D10" s="353">
        <f t="shared" si="0"/>
        <v>0</v>
      </c>
    </row>
    <row r="11" spans="1:4" x14ac:dyDescent="0.25">
      <c r="A11" s="352"/>
      <c r="B11" s="353"/>
      <c r="C11" s="353"/>
      <c r="D11" s="353">
        <f t="shared" si="0"/>
        <v>0</v>
      </c>
    </row>
    <row r="12" spans="1:4" x14ac:dyDescent="0.25">
      <c r="A12" s="352" t="s">
        <v>546</v>
      </c>
      <c r="B12" s="355">
        <f>SUM(B4:B11)</f>
        <v>0</v>
      </c>
      <c r="C12" s="355">
        <f>SUM(C4:C11)</f>
        <v>0</v>
      </c>
      <c r="D12" s="355">
        <f>SUM(D4:D11)</f>
        <v>0</v>
      </c>
    </row>
    <row r="13" spans="1:4" x14ac:dyDescent="0.25">
      <c r="A13" s="357"/>
      <c r="B13" s="358"/>
      <c r="C13" s="358"/>
      <c r="D13" s="358"/>
    </row>
    <row r="14" spans="1:4" ht="15" customHeight="1" x14ac:dyDescent="0.25">
      <c r="A14" s="496" t="s">
        <v>547</v>
      </c>
      <c r="B14" s="497"/>
      <c r="C14" s="497"/>
      <c r="D14" s="498"/>
    </row>
    <row r="15" spans="1:4" x14ac:dyDescent="0.25">
      <c r="A15" s="352" t="s">
        <v>548</v>
      </c>
      <c r="B15" s="353"/>
      <c r="C15" s="353"/>
      <c r="D15" s="353">
        <f>+B15-C15</f>
        <v>0</v>
      </c>
    </row>
    <row r="16" spans="1:4" x14ac:dyDescent="0.25">
      <c r="A16" s="352"/>
      <c r="B16" s="353"/>
      <c r="C16" s="353"/>
      <c r="D16" s="353">
        <f t="shared" ref="D16:D24" si="1">+B16-C16</f>
        <v>0</v>
      </c>
    </row>
    <row r="17" spans="1:4" x14ac:dyDescent="0.25">
      <c r="A17" s="352"/>
      <c r="B17" s="353"/>
      <c r="C17" s="353"/>
      <c r="D17" s="353">
        <f t="shared" si="1"/>
        <v>0</v>
      </c>
    </row>
    <row r="18" spans="1:4" x14ac:dyDescent="0.25">
      <c r="A18" s="352"/>
      <c r="B18" s="353"/>
      <c r="C18" s="353"/>
      <c r="D18" s="353">
        <f t="shared" si="1"/>
        <v>0</v>
      </c>
    </row>
    <row r="19" spans="1:4" x14ac:dyDescent="0.25">
      <c r="A19" s="354"/>
      <c r="B19" s="355"/>
      <c r="C19" s="353"/>
      <c r="D19" s="353">
        <f t="shared" si="1"/>
        <v>0</v>
      </c>
    </row>
    <row r="20" spans="1:4" x14ac:dyDescent="0.25">
      <c r="A20" s="352"/>
      <c r="B20" s="353"/>
      <c r="C20" s="353"/>
      <c r="D20" s="353">
        <f t="shared" si="1"/>
        <v>0</v>
      </c>
    </row>
    <row r="21" spans="1:4" x14ac:dyDescent="0.25">
      <c r="A21" s="352"/>
      <c r="B21" s="353"/>
      <c r="C21" s="353"/>
      <c r="D21" s="353">
        <f t="shared" si="1"/>
        <v>0</v>
      </c>
    </row>
    <row r="22" spans="1:4" x14ac:dyDescent="0.25">
      <c r="A22" s="352"/>
      <c r="B22" s="353"/>
      <c r="C22" s="353"/>
      <c r="D22" s="353">
        <f t="shared" si="1"/>
        <v>0</v>
      </c>
    </row>
    <row r="23" spans="1:4" x14ac:dyDescent="0.25">
      <c r="A23" s="352"/>
      <c r="B23" s="353"/>
      <c r="C23" s="353"/>
      <c r="D23" s="353">
        <f t="shared" si="1"/>
        <v>0</v>
      </c>
    </row>
    <row r="24" spans="1:4" x14ac:dyDescent="0.25">
      <c r="A24" s="352"/>
      <c r="B24" s="353"/>
      <c r="C24" s="353"/>
      <c r="D24" s="353">
        <f t="shared" si="1"/>
        <v>0</v>
      </c>
    </row>
    <row r="25" spans="1:4" x14ac:dyDescent="0.25">
      <c r="A25" s="352" t="s">
        <v>549</v>
      </c>
      <c r="B25" s="355">
        <f>SUM(B15:B24)</f>
        <v>0</v>
      </c>
      <c r="C25" s="355">
        <f>SUM(C15:C24)</f>
        <v>0</v>
      </c>
      <c r="D25" s="355">
        <f>SUM(D15:D24)</f>
        <v>0</v>
      </c>
    </row>
    <row r="26" spans="1:4" x14ac:dyDescent="0.25">
      <c r="A26" s="357"/>
      <c r="B26" s="359"/>
      <c r="C26" s="359"/>
      <c r="D26" s="359"/>
    </row>
    <row r="27" spans="1:4" x14ac:dyDescent="0.25">
      <c r="A27" s="360" t="s">
        <v>550</v>
      </c>
      <c r="B27" s="355">
        <f>B25+B12</f>
        <v>0</v>
      </c>
      <c r="C27" s="355">
        <f>C25+C12</f>
        <v>0</v>
      </c>
      <c r="D27" s="355">
        <f>D25+D12</f>
        <v>0</v>
      </c>
    </row>
    <row r="28" spans="1:4" x14ac:dyDescent="0.25">
      <c r="A28" s="361"/>
      <c r="B28" s="361"/>
      <c r="C28" s="361"/>
      <c r="D28" s="361"/>
    </row>
    <row r="29" spans="1:4" x14ac:dyDescent="0.25">
      <c r="A29" s="362" t="s">
        <v>454</v>
      </c>
      <c r="B29" s="361"/>
      <c r="C29" s="361"/>
      <c r="D29" s="361"/>
    </row>
    <row r="30" spans="1:4" x14ac:dyDescent="0.25">
      <c r="A30" s="361"/>
      <c r="B30" s="361"/>
      <c r="C30" s="361"/>
      <c r="D30" s="361"/>
    </row>
    <row r="31" spans="1:4" x14ac:dyDescent="0.25">
      <c r="A31" s="361"/>
      <c r="B31" s="361"/>
      <c r="C31" s="361"/>
      <c r="D31" s="361"/>
    </row>
    <row r="32" spans="1:4" x14ac:dyDescent="0.25">
      <c r="A32" s="361"/>
      <c r="B32" s="361"/>
      <c r="C32" s="361"/>
      <c r="D32" s="361"/>
    </row>
    <row r="33" spans="1:4" x14ac:dyDescent="0.25">
      <c r="A33" s="361"/>
      <c r="B33" s="361"/>
      <c r="C33" s="361"/>
      <c r="D33" s="361"/>
    </row>
  </sheetData>
  <sheetProtection formatCells="0" formatColumns="0" formatRows="0" insertRows="0" deleteRows="0" sort="0" autoFilter="0"/>
  <mergeCells count="3">
    <mergeCell ref="A1:D1"/>
    <mergeCell ref="A3:D3"/>
    <mergeCell ref="A14:D14"/>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
  <sheetViews>
    <sheetView showGridLines="0" workbookViewId="0">
      <selection activeCell="E17" sqref="E17"/>
    </sheetView>
  </sheetViews>
  <sheetFormatPr baseColWidth="10" defaultColWidth="11.42578125" defaultRowHeight="11.25" x14ac:dyDescent="0.2"/>
  <cols>
    <col min="1" max="1" width="40.7109375" style="68" customWidth="1"/>
    <col min="2" max="2" width="22.85546875" style="68" customWidth="1"/>
    <col min="3" max="3" width="19.28515625" style="68" customWidth="1"/>
    <col min="4" max="16384" width="11.42578125" style="68"/>
  </cols>
  <sheetData>
    <row r="1" spans="1:3" ht="47.65" customHeight="1" x14ac:dyDescent="0.2">
      <c r="A1" s="499" t="s">
        <v>551</v>
      </c>
      <c r="B1" s="499"/>
      <c r="C1" s="499"/>
    </row>
    <row r="2" spans="1:3" ht="24.95" customHeight="1" x14ac:dyDescent="0.2">
      <c r="A2" s="351" t="s">
        <v>542</v>
      </c>
      <c r="B2" s="351" t="s">
        <v>339</v>
      </c>
      <c r="C2" s="351" t="s">
        <v>352</v>
      </c>
    </row>
    <row r="3" spans="1:3" ht="15" customHeight="1" x14ac:dyDescent="0.2">
      <c r="A3" s="500" t="s">
        <v>544</v>
      </c>
      <c r="B3" s="500"/>
      <c r="C3" s="500"/>
    </row>
    <row r="4" spans="1:3" x14ac:dyDescent="0.2">
      <c r="A4" s="363" t="s">
        <v>545</v>
      </c>
      <c r="B4" s="364"/>
      <c r="C4" s="364"/>
    </row>
    <row r="5" spans="1:3" x14ac:dyDescent="0.2">
      <c r="A5" s="365"/>
      <c r="B5" s="364"/>
      <c r="C5" s="364"/>
    </row>
    <row r="6" spans="1:3" x14ac:dyDescent="0.2">
      <c r="A6" s="366" t="s">
        <v>552</v>
      </c>
      <c r="B6" s="367"/>
      <c r="C6" s="367"/>
    </row>
    <row r="7" spans="1:3" x14ac:dyDescent="0.2">
      <c r="A7" s="366"/>
      <c r="B7" s="367"/>
      <c r="C7" s="367"/>
    </row>
    <row r="8" spans="1:3" x14ac:dyDescent="0.2">
      <c r="A8" s="366"/>
      <c r="B8" s="367"/>
      <c r="C8" s="367"/>
    </row>
    <row r="9" spans="1:3" x14ac:dyDescent="0.2">
      <c r="A9" s="366"/>
      <c r="B9" s="367"/>
      <c r="C9" s="367"/>
    </row>
    <row r="10" spans="1:3" x14ac:dyDescent="0.2">
      <c r="A10" s="366"/>
      <c r="B10" s="367"/>
      <c r="C10" s="367"/>
    </row>
    <row r="11" spans="1:3" x14ac:dyDescent="0.2">
      <c r="A11" s="370" t="s">
        <v>553</v>
      </c>
      <c r="B11" s="369">
        <f>SUM(B4:B10)</f>
        <v>0</v>
      </c>
      <c r="C11" s="369">
        <f>SUM(C4:C10)</f>
        <v>0</v>
      </c>
    </row>
    <row r="12" spans="1:3" x14ac:dyDescent="0.2">
      <c r="A12" s="371"/>
      <c r="B12" s="372"/>
      <c r="C12" s="372"/>
    </row>
    <row r="13" spans="1:3" ht="15" customHeight="1" x14ac:dyDescent="0.2">
      <c r="A13" s="501" t="s">
        <v>547</v>
      </c>
      <c r="B13" s="501"/>
      <c r="C13" s="501"/>
    </row>
    <row r="14" spans="1:3" x14ac:dyDescent="0.2">
      <c r="A14" s="366" t="s">
        <v>548</v>
      </c>
      <c r="B14" s="367"/>
      <c r="C14" s="367"/>
    </row>
    <row r="15" spans="1:3" x14ac:dyDescent="0.2">
      <c r="A15" s="368"/>
      <c r="B15" s="367"/>
      <c r="C15" s="367"/>
    </row>
    <row r="16" spans="1:3" x14ac:dyDescent="0.2">
      <c r="A16" s="368"/>
      <c r="B16" s="367"/>
      <c r="C16" s="367"/>
    </row>
    <row r="17" spans="1:3" x14ac:dyDescent="0.2">
      <c r="A17" s="368"/>
      <c r="B17" s="367"/>
      <c r="C17" s="367"/>
    </row>
    <row r="18" spans="1:3" x14ac:dyDescent="0.2">
      <c r="A18" s="368"/>
      <c r="B18" s="367"/>
      <c r="C18" s="367"/>
    </row>
    <row r="19" spans="1:3" x14ac:dyDescent="0.2">
      <c r="A19" s="368"/>
      <c r="B19" s="367"/>
      <c r="C19" s="367"/>
    </row>
    <row r="20" spans="1:3" x14ac:dyDescent="0.2">
      <c r="A20" s="368"/>
      <c r="B20" s="367"/>
      <c r="C20" s="367"/>
    </row>
    <row r="21" spans="1:3" x14ac:dyDescent="0.2">
      <c r="A21" s="370" t="s">
        <v>554</v>
      </c>
      <c r="B21" s="369">
        <f>SUM(B14:B20)</f>
        <v>0</v>
      </c>
      <c r="C21" s="369">
        <f>SUM(C14:C20)</f>
        <v>0</v>
      </c>
    </row>
    <row r="22" spans="1:3" x14ac:dyDescent="0.2">
      <c r="A22" s="371"/>
      <c r="B22" s="373"/>
      <c r="C22" s="373"/>
    </row>
    <row r="23" spans="1:3" x14ac:dyDescent="0.2">
      <c r="A23" s="370" t="s">
        <v>550</v>
      </c>
      <c r="B23" s="369">
        <f>B21+B11</f>
        <v>0</v>
      </c>
      <c r="C23" s="369">
        <f>C21+C11</f>
        <v>0</v>
      </c>
    </row>
    <row r="24" spans="1:3" x14ac:dyDescent="0.2">
      <c r="B24" s="374"/>
      <c r="C24" s="374"/>
    </row>
    <row r="25" spans="1:3" x14ac:dyDescent="0.2">
      <c r="A25" s="375" t="s">
        <v>454</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showGridLines="0" zoomScaleNormal="100" zoomScaleSheetLayoutView="90" workbookViewId="0">
      <selection activeCell="H22" sqref="H22"/>
    </sheetView>
  </sheetViews>
  <sheetFormatPr baseColWidth="10" defaultColWidth="11.42578125" defaultRowHeight="11.25" x14ac:dyDescent="0.2"/>
  <cols>
    <col min="1" max="1" width="62.42578125" style="376" customWidth="1"/>
    <col min="2" max="2" width="15.7109375" style="376" customWidth="1"/>
    <col min="3" max="3" width="18.7109375" style="376" customWidth="1"/>
    <col min="4" max="4" width="15.7109375" style="376" customWidth="1"/>
    <col min="5" max="7" width="15.7109375" style="388" customWidth="1"/>
    <col min="8" max="16384" width="11.42578125" style="376"/>
  </cols>
  <sheetData>
    <row r="1" spans="1:8" ht="50.1" customHeight="1" x14ac:dyDescent="0.2">
      <c r="A1" s="488" t="s">
        <v>555</v>
      </c>
      <c r="B1" s="488"/>
      <c r="C1" s="488"/>
      <c r="D1" s="488"/>
      <c r="E1" s="488"/>
      <c r="F1" s="488"/>
      <c r="G1" s="489"/>
    </row>
    <row r="2" spans="1:8" ht="15" customHeight="1" x14ac:dyDescent="0.2">
      <c r="A2" s="502" t="s">
        <v>100</v>
      </c>
      <c r="B2" s="488" t="s">
        <v>434</v>
      </c>
      <c r="C2" s="488"/>
      <c r="D2" s="488"/>
      <c r="E2" s="488"/>
      <c r="F2" s="488"/>
      <c r="G2" s="482" t="s">
        <v>435</v>
      </c>
    </row>
    <row r="3" spans="1:8" ht="24.95" customHeight="1" x14ac:dyDescent="0.2">
      <c r="A3" s="503"/>
      <c r="B3" s="377" t="s">
        <v>346</v>
      </c>
      <c r="C3" s="322" t="s">
        <v>436</v>
      </c>
      <c r="D3" s="322" t="s">
        <v>409</v>
      </c>
      <c r="E3" s="322" t="s">
        <v>339</v>
      </c>
      <c r="F3" s="378" t="s">
        <v>352</v>
      </c>
      <c r="G3" s="483"/>
    </row>
    <row r="4" spans="1:8" x14ac:dyDescent="0.2">
      <c r="A4" s="379"/>
      <c r="B4" s="380"/>
      <c r="C4" s="380"/>
      <c r="D4" s="380"/>
      <c r="E4" s="380"/>
      <c r="F4" s="380"/>
      <c r="G4" s="380"/>
    </row>
    <row r="5" spans="1:8" x14ac:dyDescent="0.2">
      <c r="A5" s="381" t="s">
        <v>556</v>
      </c>
      <c r="B5" s="382">
        <f>+B6+B9+B18+B22+B25+B30</f>
        <v>0</v>
      </c>
      <c r="C5" s="382">
        <f t="shared" ref="C5:G5" si="0">+C6+C9+C18+C22+C25+C30</f>
        <v>0</v>
      </c>
      <c r="D5" s="382">
        <f t="shared" si="0"/>
        <v>0</v>
      </c>
      <c r="E5" s="382">
        <f t="shared" si="0"/>
        <v>0</v>
      </c>
      <c r="F5" s="382">
        <f t="shared" si="0"/>
        <v>0</v>
      </c>
      <c r="G5" s="382">
        <f t="shared" si="0"/>
        <v>0</v>
      </c>
    </row>
    <row r="6" spans="1:8" ht="19.899999999999999" customHeight="1" x14ac:dyDescent="0.2">
      <c r="A6" s="383" t="s">
        <v>557</v>
      </c>
      <c r="B6" s="343">
        <f>SUM(B7:B8)</f>
        <v>0</v>
      </c>
      <c r="C6" s="343">
        <f>SUM(C7:C8)</f>
        <v>0</v>
      </c>
      <c r="D6" s="343">
        <f t="shared" ref="D6:G6" si="1">SUM(D7:D8)</f>
        <v>0</v>
      </c>
      <c r="E6" s="343">
        <f t="shared" si="1"/>
        <v>0</v>
      </c>
      <c r="F6" s="343">
        <f t="shared" si="1"/>
        <v>0</v>
      </c>
      <c r="G6" s="343">
        <f t="shared" si="1"/>
        <v>0</v>
      </c>
      <c r="H6" s="384">
        <v>0</v>
      </c>
    </row>
    <row r="7" spans="1:8" ht="10.15" customHeight="1" x14ac:dyDescent="0.2">
      <c r="A7" s="385" t="s">
        <v>558</v>
      </c>
      <c r="B7" s="326">
        <v>0</v>
      </c>
      <c r="C7" s="326">
        <v>0</v>
      </c>
      <c r="D7" s="326">
        <f>B7+C7</f>
        <v>0</v>
      </c>
      <c r="E7" s="326">
        <v>0</v>
      </c>
      <c r="F7" s="326">
        <v>0</v>
      </c>
      <c r="G7" s="326">
        <f>D7-E7</f>
        <v>0</v>
      </c>
      <c r="H7" s="384" t="s">
        <v>559</v>
      </c>
    </row>
    <row r="8" spans="1:8" ht="13.9" customHeight="1" x14ac:dyDescent="0.2">
      <c r="A8" s="385" t="s">
        <v>560</v>
      </c>
      <c r="B8" s="326">
        <v>0</v>
      </c>
      <c r="C8" s="326">
        <v>0</v>
      </c>
      <c r="D8" s="326">
        <f>B8+C8</f>
        <v>0</v>
      </c>
      <c r="E8" s="326">
        <v>0</v>
      </c>
      <c r="F8" s="326">
        <v>0</v>
      </c>
      <c r="G8" s="326">
        <f>D8-E8</f>
        <v>0</v>
      </c>
      <c r="H8" s="384" t="s">
        <v>561</v>
      </c>
    </row>
    <row r="9" spans="1:8" ht="10.5" customHeight="1" x14ac:dyDescent="0.2">
      <c r="A9" s="383" t="s">
        <v>562</v>
      </c>
      <c r="B9" s="343">
        <f>SUM(B10:B17)</f>
        <v>0</v>
      </c>
      <c r="C9" s="343">
        <f>SUM(C10:C17)</f>
        <v>0</v>
      </c>
      <c r="D9" s="343">
        <f t="shared" ref="D9:G9" si="2">SUM(D10:D17)</f>
        <v>0</v>
      </c>
      <c r="E9" s="343">
        <f t="shared" si="2"/>
        <v>0</v>
      </c>
      <c r="F9" s="343">
        <f t="shared" si="2"/>
        <v>0</v>
      </c>
      <c r="G9" s="343">
        <f t="shared" si="2"/>
        <v>0</v>
      </c>
      <c r="H9" s="384">
        <v>0</v>
      </c>
    </row>
    <row r="10" spans="1:8" ht="10.15" customHeight="1" x14ac:dyDescent="0.2">
      <c r="A10" s="385" t="s">
        <v>563</v>
      </c>
      <c r="B10" s="326">
        <v>0</v>
      </c>
      <c r="C10" s="326">
        <v>0</v>
      </c>
      <c r="D10" s="326">
        <f t="shared" ref="D10:D17" si="3">B10+C10</f>
        <v>0</v>
      </c>
      <c r="E10" s="326">
        <v>0</v>
      </c>
      <c r="F10" s="326">
        <v>0</v>
      </c>
      <c r="G10" s="326">
        <f t="shared" ref="G10:G17" si="4">D10-E10</f>
        <v>0</v>
      </c>
      <c r="H10" s="384" t="s">
        <v>564</v>
      </c>
    </row>
    <row r="11" spans="1:8" ht="10.15" customHeight="1" x14ac:dyDescent="0.2">
      <c r="A11" s="385" t="s">
        <v>565</v>
      </c>
      <c r="B11" s="326">
        <v>0</v>
      </c>
      <c r="C11" s="326">
        <v>0</v>
      </c>
      <c r="D11" s="326">
        <f t="shared" si="3"/>
        <v>0</v>
      </c>
      <c r="E11" s="326">
        <v>0</v>
      </c>
      <c r="F11" s="326">
        <v>0</v>
      </c>
      <c r="G11" s="326">
        <f t="shared" si="4"/>
        <v>0</v>
      </c>
      <c r="H11" s="384" t="s">
        <v>566</v>
      </c>
    </row>
    <row r="12" spans="1:8" ht="10.15" customHeight="1" x14ac:dyDescent="0.2">
      <c r="A12" s="385" t="s">
        <v>567</v>
      </c>
      <c r="B12" s="326">
        <v>0</v>
      </c>
      <c r="C12" s="326">
        <v>0</v>
      </c>
      <c r="D12" s="326">
        <f t="shared" si="3"/>
        <v>0</v>
      </c>
      <c r="E12" s="326">
        <v>0</v>
      </c>
      <c r="F12" s="326">
        <v>0</v>
      </c>
      <c r="G12" s="326">
        <f t="shared" si="4"/>
        <v>0</v>
      </c>
      <c r="H12" s="384" t="s">
        <v>568</v>
      </c>
    </row>
    <row r="13" spans="1:8" x14ac:dyDescent="0.2">
      <c r="A13" s="385" t="s">
        <v>569</v>
      </c>
      <c r="B13" s="326">
        <v>0</v>
      </c>
      <c r="C13" s="326">
        <v>0</v>
      </c>
      <c r="D13" s="326">
        <f t="shared" si="3"/>
        <v>0</v>
      </c>
      <c r="E13" s="326">
        <v>0</v>
      </c>
      <c r="F13" s="326">
        <v>0</v>
      </c>
      <c r="G13" s="326">
        <f t="shared" si="4"/>
        <v>0</v>
      </c>
      <c r="H13" s="384" t="s">
        <v>570</v>
      </c>
    </row>
    <row r="14" spans="1:8" ht="10.15" customHeight="1" x14ac:dyDescent="0.2">
      <c r="A14" s="385" t="s">
        <v>571</v>
      </c>
      <c r="B14" s="326">
        <v>0</v>
      </c>
      <c r="C14" s="326">
        <v>0</v>
      </c>
      <c r="D14" s="326">
        <f t="shared" si="3"/>
        <v>0</v>
      </c>
      <c r="E14" s="326">
        <v>0</v>
      </c>
      <c r="F14" s="326">
        <v>0</v>
      </c>
      <c r="G14" s="326">
        <f t="shared" si="4"/>
        <v>0</v>
      </c>
      <c r="H14" s="384" t="s">
        <v>572</v>
      </c>
    </row>
    <row r="15" spans="1:8" ht="10.15" customHeight="1" x14ac:dyDescent="0.2">
      <c r="A15" s="385" t="s">
        <v>573</v>
      </c>
      <c r="B15" s="326">
        <v>0</v>
      </c>
      <c r="C15" s="326">
        <v>0</v>
      </c>
      <c r="D15" s="326">
        <f t="shared" si="3"/>
        <v>0</v>
      </c>
      <c r="E15" s="326">
        <v>0</v>
      </c>
      <c r="F15" s="326">
        <v>0</v>
      </c>
      <c r="G15" s="326">
        <f t="shared" si="4"/>
        <v>0</v>
      </c>
      <c r="H15" s="384" t="s">
        <v>574</v>
      </c>
    </row>
    <row r="16" spans="1:8" x14ac:dyDescent="0.2">
      <c r="A16" s="385" t="s">
        <v>575</v>
      </c>
      <c r="B16" s="326">
        <v>0</v>
      </c>
      <c r="C16" s="326">
        <v>0</v>
      </c>
      <c r="D16" s="326">
        <f t="shared" si="3"/>
        <v>0</v>
      </c>
      <c r="E16" s="326">
        <v>0</v>
      </c>
      <c r="F16" s="326">
        <v>0</v>
      </c>
      <c r="G16" s="326">
        <f t="shared" si="4"/>
        <v>0</v>
      </c>
      <c r="H16" s="384" t="s">
        <v>576</v>
      </c>
    </row>
    <row r="17" spans="1:8" x14ac:dyDescent="0.2">
      <c r="A17" s="385" t="s">
        <v>577</v>
      </c>
      <c r="B17" s="326">
        <v>0</v>
      </c>
      <c r="C17" s="326">
        <v>0</v>
      </c>
      <c r="D17" s="326">
        <f t="shared" si="3"/>
        <v>0</v>
      </c>
      <c r="E17" s="326">
        <v>0</v>
      </c>
      <c r="F17" s="326">
        <v>0</v>
      </c>
      <c r="G17" s="326">
        <f t="shared" si="4"/>
        <v>0</v>
      </c>
      <c r="H17" s="384" t="s">
        <v>578</v>
      </c>
    </row>
    <row r="18" spans="1:8" ht="10.5" customHeight="1" x14ac:dyDescent="0.2">
      <c r="A18" s="383" t="s">
        <v>579</v>
      </c>
      <c r="B18" s="343">
        <f>SUM(B19:B21)</f>
        <v>0</v>
      </c>
      <c r="C18" s="343">
        <f>SUM(C19:C21)</f>
        <v>0</v>
      </c>
      <c r="D18" s="343">
        <f t="shared" ref="D18:G18" si="5">SUM(D19:D21)</f>
        <v>0</v>
      </c>
      <c r="E18" s="343">
        <f t="shared" si="5"/>
        <v>0</v>
      </c>
      <c r="F18" s="343">
        <f t="shared" si="5"/>
        <v>0</v>
      </c>
      <c r="G18" s="343">
        <f t="shared" si="5"/>
        <v>0</v>
      </c>
      <c r="H18" s="384">
        <v>0</v>
      </c>
    </row>
    <row r="19" spans="1:8" ht="10.15" customHeight="1" x14ac:dyDescent="0.2">
      <c r="A19" s="385" t="s">
        <v>580</v>
      </c>
      <c r="B19" s="326">
        <v>0</v>
      </c>
      <c r="C19" s="326">
        <v>0</v>
      </c>
      <c r="D19" s="326">
        <f t="shared" ref="D19:D21" si="6">B19+C19</f>
        <v>0</v>
      </c>
      <c r="E19" s="326">
        <v>0</v>
      </c>
      <c r="F19" s="326">
        <v>0</v>
      </c>
      <c r="G19" s="326">
        <f t="shared" ref="G19:G21" si="7">D19-E19</f>
        <v>0</v>
      </c>
      <c r="H19" s="384" t="s">
        <v>581</v>
      </c>
    </row>
    <row r="20" spans="1:8" ht="10.15" customHeight="1" x14ac:dyDescent="0.2">
      <c r="A20" s="385" t="s">
        <v>582</v>
      </c>
      <c r="B20" s="326">
        <v>0</v>
      </c>
      <c r="C20" s="326">
        <v>0</v>
      </c>
      <c r="D20" s="326">
        <f t="shared" si="6"/>
        <v>0</v>
      </c>
      <c r="E20" s="326">
        <v>0</v>
      </c>
      <c r="F20" s="326">
        <v>0</v>
      </c>
      <c r="G20" s="326">
        <f t="shared" si="7"/>
        <v>0</v>
      </c>
      <c r="H20" s="384" t="s">
        <v>583</v>
      </c>
    </row>
    <row r="21" spans="1:8" x14ac:dyDescent="0.2">
      <c r="A21" s="385" t="s">
        <v>584</v>
      </c>
      <c r="B21" s="326">
        <v>0</v>
      </c>
      <c r="C21" s="326">
        <v>0</v>
      </c>
      <c r="D21" s="326">
        <f t="shared" si="6"/>
        <v>0</v>
      </c>
      <c r="E21" s="326">
        <v>0</v>
      </c>
      <c r="F21" s="326">
        <v>0</v>
      </c>
      <c r="G21" s="326">
        <f t="shared" si="7"/>
        <v>0</v>
      </c>
      <c r="H21" s="384" t="s">
        <v>585</v>
      </c>
    </row>
    <row r="22" spans="1:8" x14ac:dyDescent="0.2">
      <c r="A22" s="383" t="s">
        <v>586</v>
      </c>
      <c r="B22" s="343">
        <f>SUM(B23:B24)</f>
        <v>0</v>
      </c>
      <c r="C22" s="343">
        <f>SUM(C23:C24)</f>
        <v>0</v>
      </c>
      <c r="D22" s="343">
        <f t="shared" ref="D22:G22" si="8">SUM(D23:D24)</f>
        <v>0</v>
      </c>
      <c r="E22" s="343">
        <f t="shared" si="8"/>
        <v>0</v>
      </c>
      <c r="F22" s="343">
        <f t="shared" si="8"/>
        <v>0</v>
      </c>
      <c r="G22" s="343">
        <f t="shared" si="8"/>
        <v>0</v>
      </c>
      <c r="H22" s="384">
        <v>0</v>
      </c>
    </row>
    <row r="23" spans="1:8" ht="10.15" customHeight="1" x14ac:dyDescent="0.2">
      <c r="A23" s="385" t="s">
        <v>587</v>
      </c>
      <c r="B23" s="326">
        <v>0</v>
      </c>
      <c r="C23" s="326">
        <v>0</v>
      </c>
      <c r="D23" s="326">
        <f t="shared" ref="D23:D24" si="9">B23+C23</f>
        <v>0</v>
      </c>
      <c r="E23" s="326">
        <v>0</v>
      </c>
      <c r="F23" s="326">
        <v>0</v>
      </c>
      <c r="G23" s="326">
        <f t="shared" ref="G23:G24" si="10">D23-E23</f>
        <v>0</v>
      </c>
      <c r="H23" s="384" t="s">
        <v>588</v>
      </c>
    </row>
    <row r="24" spans="1:8" x14ac:dyDescent="0.2">
      <c r="A24" s="385" t="s">
        <v>589</v>
      </c>
      <c r="B24" s="326">
        <v>0</v>
      </c>
      <c r="C24" s="326">
        <v>0</v>
      </c>
      <c r="D24" s="326">
        <f t="shared" si="9"/>
        <v>0</v>
      </c>
      <c r="E24" s="326">
        <v>0</v>
      </c>
      <c r="F24" s="326">
        <v>0</v>
      </c>
      <c r="G24" s="326">
        <f t="shared" si="10"/>
        <v>0</v>
      </c>
      <c r="H24" s="384" t="s">
        <v>590</v>
      </c>
    </row>
    <row r="25" spans="1:8" x14ac:dyDescent="0.2">
      <c r="A25" s="383" t="s">
        <v>591</v>
      </c>
      <c r="B25" s="343">
        <f>SUM(B26:B29)</f>
        <v>0</v>
      </c>
      <c r="C25" s="343">
        <f>SUM(C26:C29)</f>
        <v>0</v>
      </c>
      <c r="D25" s="343">
        <f t="shared" ref="D25:G25" si="11">SUM(D26:D29)</f>
        <v>0</v>
      </c>
      <c r="E25" s="343">
        <f t="shared" si="11"/>
        <v>0</v>
      </c>
      <c r="F25" s="343">
        <f t="shared" si="11"/>
        <v>0</v>
      </c>
      <c r="G25" s="343">
        <f t="shared" si="11"/>
        <v>0</v>
      </c>
      <c r="H25" s="384">
        <v>0</v>
      </c>
    </row>
    <row r="26" spans="1:8" ht="10.15" customHeight="1" x14ac:dyDescent="0.2">
      <c r="A26" s="385" t="s">
        <v>592</v>
      </c>
      <c r="B26" s="326">
        <v>0</v>
      </c>
      <c r="C26" s="326">
        <v>0</v>
      </c>
      <c r="D26" s="326">
        <f t="shared" ref="D26:D29" si="12">B26+C26</f>
        <v>0</v>
      </c>
      <c r="E26" s="326">
        <v>0</v>
      </c>
      <c r="F26" s="326">
        <v>0</v>
      </c>
      <c r="G26" s="326">
        <f t="shared" ref="G26:G29" si="13">D26-E26</f>
        <v>0</v>
      </c>
      <c r="H26" s="384" t="s">
        <v>593</v>
      </c>
    </row>
    <row r="27" spans="1:8" ht="10.15" customHeight="1" x14ac:dyDescent="0.2">
      <c r="A27" s="385" t="s">
        <v>594</v>
      </c>
      <c r="B27" s="326">
        <v>0</v>
      </c>
      <c r="C27" s="326">
        <v>0</v>
      </c>
      <c r="D27" s="326">
        <f t="shared" si="12"/>
        <v>0</v>
      </c>
      <c r="E27" s="326">
        <v>0</v>
      </c>
      <c r="F27" s="326">
        <v>0</v>
      </c>
      <c r="G27" s="326">
        <f t="shared" si="13"/>
        <v>0</v>
      </c>
      <c r="H27" s="384" t="s">
        <v>595</v>
      </c>
    </row>
    <row r="28" spans="1:8" ht="10.15" customHeight="1" x14ac:dyDescent="0.2">
      <c r="A28" s="385" t="s">
        <v>596</v>
      </c>
      <c r="B28" s="326">
        <v>0</v>
      </c>
      <c r="C28" s="326">
        <v>0</v>
      </c>
      <c r="D28" s="326">
        <f t="shared" si="12"/>
        <v>0</v>
      </c>
      <c r="E28" s="326">
        <v>0</v>
      </c>
      <c r="F28" s="326">
        <v>0</v>
      </c>
      <c r="G28" s="326">
        <f t="shared" si="13"/>
        <v>0</v>
      </c>
      <c r="H28" s="384" t="s">
        <v>597</v>
      </c>
    </row>
    <row r="29" spans="1:8" ht="10.15" customHeight="1" x14ac:dyDescent="0.2">
      <c r="A29" s="385" t="s">
        <v>598</v>
      </c>
      <c r="B29" s="326">
        <v>0</v>
      </c>
      <c r="C29" s="326">
        <v>0</v>
      </c>
      <c r="D29" s="326">
        <f t="shared" si="12"/>
        <v>0</v>
      </c>
      <c r="E29" s="326">
        <v>0</v>
      </c>
      <c r="F29" s="326">
        <v>0</v>
      </c>
      <c r="G29" s="326">
        <f t="shared" si="13"/>
        <v>0</v>
      </c>
      <c r="H29" s="384" t="s">
        <v>599</v>
      </c>
    </row>
    <row r="30" spans="1:8" ht="10.5" customHeight="1" x14ac:dyDescent="0.2">
      <c r="A30" s="383" t="s">
        <v>600</v>
      </c>
      <c r="B30" s="343">
        <f>SUM(B31)</f>
        <v>0</v>
      </c>
      <c r="C30" s="343">
        <f t="shared" ref="C30:G30" si="14">SUM(C31)</f>
        <v>0</v>
      </c>
      <c r="D30" s="343">
        <f t="shared" si="14"/>
        <v>0</v>
      </c>
      <c r="E30" s="343">
        <f t="shared" si="14"/>
        <v>0</v>
      </c>
      <c r="F30" s="343">
        <f t="shared" si="14"/>
        <v>0</v>
      </c>
      <c r="G30" s="343">
        <f t="shared" si="14"/>
        <v>0</v>
      </c>
      <c r="H30" s="384">
        <v>0</v>
      </c>
    </row>
    <row r="31" spans="1:8" x14ac:dyDescent="0.2">
      <c r="A31" s="385" t="s">
        <v>601</v>
      </c>
      <c r="B31" s="326">
        <v>0</v>
      </c>
      <c r="C31" s="326">
        <v>0</v>
      </c>
      <c r="D31" s="326">
        <f t="shared" ref="D31:D34" si="15">B31+C31</f>
        <v>0</v>
      </c>
      <c r="E31" s="326">
        <v>0</v>
      </c>
      <c r="F31" s="326">
        <v>0</v>
      </c>
      <c r="G31" s="326">
        <f t="shared" ref="G31:G34" si="16">D31-E31</f>
        <v>0</v>
      </c>
      <c r="H31" s="384" t="s">
        <v>602</v>
      </c>
    </row>
    <row r="32" spans="1:8" ht="13.9" customHeight="1" x14ac:dyDescent="0.2">
      <c r="A32" s="386" t="s">
        <v>603</v>
      </c>
      <c r="B32" s="343">
        <v>0</v>
      </c>
      <c r="C32" s="343">
        <v>0</v>
      </c>
      <c r="D32" s="343">
        <f t="shared" si="15"/>
        <v>0</v>
      </c>
      <c r="E32" s="343">
        <v>0</v>
      </c>
      <c r="F32" s="343">
        <v>0</v>
      </c>
      <c r="G32" s="343">
        <f t="shared" si="16"/>
        <v>0</v>
      </c>
      <c r="H32" s="384" t="s">
        <v>604</v>
      </c>
    </row>
    <row r="33" spans="1:8" ht="10.5" customHeight="1" x14ac:dyDescent="0.2">
      <c r="A33" s="386" t="s">
        <v>605</v>
      </c>
      <c r="B33" s="343">
        <v>0</v>
      </c>
      <c r="C33" s="343">
        <v>0</v>
      </c>
      <c r="D33" s="343">
        <f t="shared" si="15"/>
        <v>0</v>
      </c>
      <c r="E33" s="343">
        <v>0</v>
      </c>
      <c r="F33" s="343">
        <v>0</v>
      </c>
      <c r="G33" s="343">
        <f t="shared" si="16"/>
        <v>0</v>
      </c>
      <c r="H33" s="384" t="s">
        <v>606</v>
      </c>
    </row>
    <row r="34" spans="1:8" ht="10.5" customHeight="1" x14ac:dyDescent="0.2">
      <c r="A34" s="386" t="s">
        <v>540</v>
      </c>
      <c r="B34" s="343">
        <v>0</v>
      </c>
      <c r="C34" s="343">
        <v>0</v>
      </c>
      <c r="D34" s="343">
        <f t="shared" si="15"/>
        <v>0</v>
      </c>
      <c r="E34" s="343">
        <v>0</v>
      </c>
      <c r="F34" s="343">
        <v>0</v>
      </c>
      <c r="G34" s="343">
        <f t="shared" si="16"/>
        <v>0</v>
      </c>
      <c r="H34" s="384" t="s">
        <v>607</v>
      </c>
    </row>
    <row r="35" spans="1:8" ht="10.5" customHeight="1" x14ac:dyDescent="0.2">
      <c r="A35" s="386"/>
      <c r="B35" s="343"/>
      <c r="C35" s="343"/>
      <c r="D35" s="343"/>
      <c r="E35" s="343"/>
      <c r="F35" s="343"/>
      <c r="G35" s="343"/>
      <c r="H35" s="384"/>
    </row>
    <row r="36" spans="1:8" ht="13.5" customHeight="1" x14ac:dyDescent="0.2">
      <c r="A36" s="387" t="s">
        <v>441</v>
      </c>
      <c r="B36" s="328">
        <f>+B5+B32+B33+B34</f>
        <v>0</v>
      </c>
      <c r="C36" s="328">
        <f t="shared" ref="C36:G36" si="17">+C5+C32+C33+C34</f>
        <v>0</v>
      </c>
      <c r="D36" s="328">
        <f t="shared" si="17"/>
        <v>0</v>
      </c>
      <c r="E36" s="328">
        <f t="shared" si="17"/>
        <v>0</v>
      </c>
      <c r="F36" s="328">
        <f t="shared" si="17"/>
        <v>0</v>
      </c>
      <c r="G36" s="328">
        <f t="shared" si="17"/>
        <v>0</v>
      </c>
    </row>
    <row r="38" spans="1:8" x14ac:dyDescent="0.2">
      <c r="A38" s="3" t="s">
        <v>454</v>
      </c>
    </row>
  </sheetData>
  <sheetProtection formatCells="0" formatColumns="0" formatRows="0" autoFilter="0"/>
  <protectedRanges>
    <protectedRange sqref="A37:G65521" name="Rango1_1"/>
    <protectedRange sqref="B30 B6 A10:B17 B9 A19:B21 B18 A23:B24 B22 A26:B29 B25 A7:B8 C6:G35 A31:B35" name="Rango1_3_1"/>
    <protectedRange sqref="B4:G5" name="Rango1_2_2_1"/>
    <protectedRange sqref="A36:G36" name="Rango1_1_2_1"/>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8"/>
  <sheetViews>
    <sheetView zoomScale="81" workbookViewId="0">
      <selection activeCell="G20" sqref="G20"/>
    </sheetView>
  </sheetViews>
  <sheetFormatPr baseColWidth="10" defaultColWidth="9.140625" defaultRowHeight="11.25" x14ac:dyDescent="0.2"/>
  <cols>
    <col min="1" max="1" width="10" style="391" customWidth="1"/>
    <col min="2" max="2" width="68.5703125" style="391" bestFit="1" customWidth="1"/>
    <col min="3" max="3" width="17.42578125" style="391" bestFit="1" customWidth="1"/>
    <col min="4" max="5" width="23.7109375" style="391" bestFit="1" customWidth="1"/>
    <col min="6" max="6" width="19.28515625" style="391" customWidth="1"/>
    <col min="7" max="7" width="20.5703125" style="391" customWidth="1"/>
    <col min="8" max="10" width="20.28515625" style="391" customWidth="1"/>
    <col min="11" max="16384" width="9.140625" style="391"/>
  </cols>
  <sheetData>
    <row r="1" spans="1:10" ht="18.95" customHeight="1" x14ac:dyDescent="0.2">
      <c r="A1" s="507" t="s">
        <v>326</v>
      </c>
      <c r="B1" s="508"/>
      <c r="C1" s="508"/>
      <c r="D1" s="508"/>
      <c r="E1" s="508"/>
      <c r="F1" s="508"/>
      <c r="G1" s="389" t="s">
        <v>0</v>
      </c>
      <c r="H1" s="390">
        <v>2025</v>
      </c>
    </row>
    <row r="2" spans="1:10" ht="18.95" customHeight="1" x14ac:dyDescent="0.2">
      <c r="A2" s="507" t="s">
        <v>608</v>
      </c>
      <c r="B2" s="508"/>
      <c r="C2" s="508"/>
      <c r="D2" s="508"/>
      <c r="E2" s="508"/>
      <c r="F2" s="508"/>
      <c r="G2" s="389" t="s">
        <v>2</v>
      </c>
      <c r="H2" s="390" t="s">
        <v>3</v>
      </c>
    </row>
    <row r="3" spans="1:10" ht="18.95" customHeight="1" x14ac:dyDescent="0.2">
      <c r="A3" s="504" t="s">
        <v>674</v>
      </c>
      <c r="B3" s="505"/>
      <c r="C3" s="505"/>
      <c r="D3" s="505"/>
      <c r="E3" s="505"/>
      <c r="F3" s="505"/>
      <c r="G3" s="389" t="s">
        <v>4</v>
      </c>
      <c r="H3" s="390">
        <v>1</v>
      </c>
    </row>
    <row r="4" spans="1:10" x14ac:dyDescent="0.2">
      <c r="A4" s="504" t="s">
        <v>675</v>
      </c>
      <c r="B4" s="505"/>
      <c r="C4" s="505"/>
      <c r="D4" s="505"/>
      <c r="E4" s="505"/>
      <c r="F4" s="505"/>
      <c r="G4" s="392"/>
      <c r="H4" s="392"/>
    </row>
    <row r="5" spans="1:10" x14ac:dyDescent="0.2">
      <c r="A5" s="393" t="s">
        <v>609</v>
      </c>
      <c r="B5" s="394"/>
      <c r="C5" s="394"/>
      <c r="D5" s="394"/>
      <c r="E5" s="394"/>
      <c r="F5" s="394"/>
      <c r="G5" s="394"/>
      <c r="H5" s="394"/>
    </row>
    <row r="8" spans="1:10" x14ac:dyDescent="0.2">
      <c r="A8" s="395" t="s">
        <v>610</v>
      </c>
      <c r="B8" s="395" t="s">
        <v>100</v>
      </c>
      <c r="C8" s="395" t="s">
        <v>248</v>
      </c>
      <c r="D8" s="395" t="s">
        <v>611</v>
      </c>
      <c r="E8" s="395" t="s">
        <v>612</v>
      </c>
      <c r="F8" s="395" t="s">
        <v>251</v>
      </c>
      <c r="G8" s="395" t="s">
        <v>613</v>
      </c>
      <c r="H8" s="395" t="s">
        <v>614</v>
      </c>
      <c r="I8" s="395" t="s">
        <v>615</v>
      </c>
      <c r="J8" s="395" t="s">
        <v>616</v>
      </c>
    </row>
    <row r="9" spans="1:10" s="397" customFormat="1" x14ac:dyDescent="0.2">
      <c r="A9" s="396">
        <v>7000</v>
      </c>
      <c r="B9" s="397" t="s">
        <v>617</v>
      </c>
    </row>
    <row r="10" spans="1:10" x14ac:dyDescent="0.2">
      <c r="A10" s="391">
        <v>7110</v>
      </c>
      <c r="B10" s="391" t="s">
        <v>613</v>
      </c>
      <c r="C10" s="398">
        <v>0</v>
      </c>
      <c r="D10" s="398">
        <v>0</v>
      </c>
      <c r="E10" s="398">
        <v>0</v>
      </c>
      <c r="F10" s="398">
        <f>C10+D10+E10</f>
        <v>0</v>
      </c>
      <c r="G10" s="39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91">
        <v>7120</v>
      </c>
      <c r="B11" s="391" t="s">
        <v>618</v>
      </c>
      <c r="C11" s="398">
        <v>0</v>
      </c>
      <c r="D11" s="398">
        <v>0</v>
      </c>
      <c r="E11" s="398">
        <v>0</v>
      </c>
      <c r="F11" s="398">
        <f t="shared" ref="F11:F35" si="0">C11+D11+E11</f>
        <v>0</v>
      </c>
    </row>
    <row r="12" spans="1:10" x14ac:dyDescent="0.2">
      <c r="A12" s="391">
        <v>7130</v>
      </c>
      <c r="B12" s="391" t="s">
        <v>619</v>
      </c>
      <c r="C12" s="398">
        <v>0</v>
      </c>
      <c r="D12" s="398">
        <v>0</v>
      </c>
      <c r="E12" s="398">
        <v>0</v>
      </c>
      <c r="F12" s="398">
        <f t="shared" si="0"/>
        <v>0</v>
      </c>
    </row>
    <row r="13" spans="1:10" x14ac:dyDescent="0.2">
      <c r="A13" s="391">
        <v>7140</v>
      </c>
      <c r="B13" s="391" t="s">
        <v>620</v>
      </c>
      <c r="C13" s="398">
        <v>0</v>
      </c>
      <c r="D13" s="398">
        <v>0</v>
      </c>
      <c r="E13" s="398">
        <v>0</v>
      </c>
      <c r="F13" s="398">
        <f t="shared" si="0"/>
        <v>0</v>
      </c>
    </row>
    <row r="14" spans="1:10" x14ac:dyDescent="0.2">
      <c r="A14" s="391">
        <v>7150</v>
      </c>
      <c r="B14" s="391" t="s">
        <v>621</v>
      </c>
      <c r="C14" s="398">
        <v>0</v>
      </c>
      <c r="D14" s="398">
        <v>0</v>
      </c>
      <c r="E14" s="398">
        <v>0</v>
      </c>
      <c r="F14" s="398">
        <f t="shared" si="0"/>
        <v>0</v>
      </c>
    </row>
    <row r="15" spans="1:10" x14ac:dyDescent="0.2">
      <c r="A15" s="391">
        <v>7160</v>
      </c>
      <c r="B15" s="391" t="s">
        <v>622</v>
      </c>
      <c r="C15" s="398">
        <v>0</v>
      </c>
      <c r="D15" s="398">
        <v>0</v>
      </c>
      <c r="E15" s="398">
        <v>0</v>
      </c>
      <c r="F15" s="398">
        <f t="shared" si="0"/>
        <v>0</v>
      </c>
    </row>
    <row r="16" spans="1:10" x14ac:dyDescent="0.2">
      <c r="A16" s="391">
        <v>7210</v>
      </c>
      <c r="B16" s="391" t="s">
        <v>623</v>
      </c>
      <c r="C16" s="398">
        <v>0</v>
      </c>
      <c r="D16" s="398">
        <v>0</v>
      </c>
      <c r="E16" s="398">
        <v>0</v>
      </c>
      <c r="F16" s="398">
        <f t="shared" si="0"/>
        <v>0</v>
      </c>
    </row>
    <row r="17" spans="1:6" x14ac:dyDescent="0.2">
      <c r="A17" s="391">
        <v>7220</v>
      </c>
      <c r="B17" s="391" t="s">
        <v>624</v>
      </c>
      <c r="C17" s="398">
        <v>0</v>
      </c>
      <c r="D17" s="398">
        <v>0</v>
      </c>
      <c r="E17" s="398">
        <v>0</v>
      </c>
      <c r="F17" s="398">
        <f t="shared" si="0"/>
        <v>0</v>
      </c>
    </row>
    <row r="18" spans="1:6" x14ac:dyDescent="0.2">
      <c r="A18" s="391">
        <v>7230</v>
      </c>
      <c r="B18" s="391" t="s">
        <v>625</v>
      </c>
      <c r="C18" s="398">
        <v>0</v>
      </c>
      <c r="D18" s="398">
        <v>0</v>
      </c>
      <c r="E18" s="398">
        <v>0</v>
      </c>
      <c r="F18" s="398">
        <f t="shared" si="0"/>
        <v>0</v>
      </c>
    </row>
    <row r="19" spans="1:6" x14ac:dyDescent="0.2">
      <c r="A19" s="391">
        <v>7240</v>
      </c>
      <c r="B19" s="391" t="s">
        <v>626</v>
      </c>
      <c r="C19" s="398">
        <v>0</v>
      </c>
      <c r="D19" s="398">
        <v>0</v>
      </c>
      <c r="E19" s="398">
        <v>0</v>
      </c>
      <c r="F19" s="398">
        <f t="shared" si="0"/>
        <v>0</v>
      </c>
    </row>
    <row r="20" spans="1:6" x14ac:dyDescent="0.2">
      <c r="A20" s="391">
        <v>7250</v>
      </c>
      <c r="B20" s="391" t="s">
        <v>627</v>
      </c>
      <c r="C20" s="398">
        <v>0</v>
      </c>
      <c r="D20" s="398">
        <v>0</v>
      </c>
      <c r="E20" s="398">
        <v>0</v>
      </c>
      <c r="F20" s="398">
        <f t="shared" si="0"/>
        <v>0</v>
      </c>
    </row>
    <row r="21" spans="1:6" x14ac:dyDescent="0.2">
      <c r="A21" s="391">
        <v>7260</v>
      </c>
      <c r="B21" s="391" t="s">
        <v>628</v>
      </c>
      <c r="C21" s="398">
        <v>0</v>
      </c>
      <c r="D21" s="398">
        <v>0</v>
      </c>
      <c r="E21" s="398">
        <v>0</v>
      </c>
      <c r="F21" s="398">
        <f t="shared" si="0"/>
        <v>0</v>
      </c>
    </row>
    <row r="22" spans="1:6" x14ac:dyDescent="0.2">
      <c r="A22" s="391">
        <v>7310</v>
      </c>
      <c r="B22" s="391" t="s">
        <v>629</v>
      </c>
      <c r="C22" s="398">
        <v>0</v>
      </c>
      <c r="D22" s="398">
        <v>0</v>
      </c>
      <c r="E22" s="398">
        <v>0</v>
      </c>
      <c r="F22" s="398">
        <f t="shared" si="0"/>
        <v>0</v>
      </c>
    </row>
    <row r="23" spans="1:6" x14ac:dyDescent="0.2">
      <c r="A23" s="391">
        <v>7320</v>
      </c>
      <c r="B23" s="391" t="s">
        <v>630</v>
      </c>
      <c r="C23" s="398">
        <v>0</v>
      </c>
      <c r="D23" s="398">
        <v>0</v>
      </c>
      <c r="E23" s="398">
        <v>0</v>
      </c>
      <c r="F23" s="398">
        <f t="shared" si="0"/>
        <v>0</v>
      </c>
    </row>
    <row r="24" spans="1:6" x14ac:dyDescent="0.2">
      <c r="A24" s="391">
        <v>7330</v>
      </c>
      <c r="B24" s="391" t="s">
        <v>631</v>
      </c>
      <c r="C24" s="398">
        <v>0</v>
      </c>
      <c r="D24" s="398">
        <v>0</v>
      </c>
      <c r="E24" s="398">
        <v>0</v>
      </c>
      <c r="F24" s="398">
        <f t="shared" si="0"/>
        <v>0</v>
      </c>
    </row>
    <row r="25" spans="1:6" x14ac:dyDescent="0.2">
      <c r="A25" s="391">
        <v>7340</v>
      </c>
      <c r="B25" s="391" t="s">
        <v>632</v>
      </c>
      <c r="C25" s="398">
        <v>0</v>
      </c>
      <c r="D25" s="398">
        <v>0</v>
      </c>
      <c r="E25" s="398">
        <v>0</v>
      </c>
      <c r="F25" s="398">
        <f t="shared" si="0"/>
        <v>0</v>
      </c>
    </row>
    <row r="26" spans="1:6" x14ac:dyDescent="0.2">
      <c r="A26" s="391">
        <v>7350</v>
      </c>
      <c r="B26" s="391" t="s">
        <v>633</v>
      </c>
      <c r="C26" s="398">
        <v>0</v>
      </c>
      <c r="D26" s="398">
        <v>0</v>
      </c>
      <c r="E26" s="398">
        <v>0</v>
      </c>
      <c r="F26" s="398">
        <f t="shared" si="0"/>
        <v>0</v>
      </c>
    </row>
    <row r="27" spans="1:6" x14ac:dyDescent="0.2">
      <c r="A27" s="391">
        <v>7360</v>
      </c>
      <c r="B27" s="391" t="s">
        <v>634</v>
      </c>
      <c r="C27" s="398">
        <v>0</v>
      </c>
      <c r="D27" s="398">
        <v>0</v>
      </c>
      <c r="E27" s="398">
        <v>0</v>
      </c>
      <c r="F27" s="398">
        <f t="shared" si="0"/>
        <v>0</v>
      </c>
    </row>
    <row r="28" spans="1:6" x14ac:dyDescent="0.2">
      <c r="A28" s="391">
        <v>7410</v>
      </c>
      <c r="B28" s="391" t="s">
        <v>635</v>
      </c>
      <c r="C28" s="398">
        <v>0</v>
      </c>
      <c r="D28" s="398">
        <v>0</v>
      </c>
      <c r="E28" s="398">
        <v>0</v>
      </c>
      <c r="F28" s="398">
        <f t="shared" si="0"/>
        <v>0</v>
      </c>
    </row>
    <row r="29" spans="1:6" x14ac:dyDescent="0.2">
      <c r="A29" s="391">
        <v>7420</v>
      </c>
      <c r="B29" s="391" t="s">
        <v>636</v>
      </c>
      <c r="C29" s="398">
        <v>0</v>
      </c>
      <c r="D29" s="398">
        <v>0</v>
      </c>
      <c r="E29" s="398">
        <v>0</v>
      </c>
      <c r="F29" s="398">
        <f t="shared" si="0"/>
        <v>0</v>
      </c>
    </row>
    <row r="30" spans="1:6" x14ac:dyDescent="0.2">
      <c r="A30" s="391">
        <v>7510</v>
      </c>
      <c r="B30" s="391" t="s">
        <v>637</v>
      </c>
      <c r="C30" s="398">
        <v>0</v>
      </c>
      <c r="D30" s="398">
        <v>0</v>
      </c>
      <c r="E30" s="398">
        <v>0</v>
      </c>
      <c r="F30" s="398">
        <f t="shared" si="0"/>
        <v>0</v>
      </c>
    </row>
    <row r="31" spans="1:6" x14ac:dyDescent="0.2">
      <c r="A31" s="391">
        <v>7520</v>
      </c>
      <c r="B31" s="391" t="s">
        <v>638</v>
      </c>
      <c r="C31" s="398">
        <v>0</v>
      </c>
      <c r="D31" s="398">
        <v>0</v>
      </c>
      <c r="E31" s="398">
        <v>0</v>
      </c>
      <c r="F31" s="398">
        <f t="shared" si="0"/>
        <v>0</v>
      </c>
    </row>
    <row r="32" spans="1:6" x14ac:dyDescent="0.2">
      <c r="A32" s="391">
        <v>7610</v>
      </c>
      <c r="B32" s="391" t="s">
        <v>639</v>
      </c>
      <c r="C32" s="398">
        <v>0</v>
      </c>
      <c r="D32" s="398">
        <v>0</v>
      </c>
      <c r="E32" s="398">
        <v>0</v>
      </c>
      <c r="F32" s="398">
        <f t="shared" si="0"/>
        <v>0</v>
      </c>
    </row>
    <row r="33" spans="1:6" x14ac:dyDescent="0.2">
      <c r="A33" s="391">
        <v>7620</v>
      </c>
      <c r="B33" s="391" t="s">
        <v>640</v>
      </c>
      <c r="C33" s="398">
        <v>0</v>
      </c>
      <c r="D33" s="398">
        <v>0</v>
      </c>
      <c r="E33" s="398">
        <v>0</v>
      </c>
      <c r="F33" s="398">
        <f t="shared" si="0"/>
        <v>0</v>
      </c>
    </row>
    <row r="34" spans="1:6" x14ac:dyDescent="0.2">
      <c r="A34" s="391">
        <v>7630</v>
      </c>
      <c r="B34" s="391" t="s">
        <v>641</v>
      </c>
      <c r="C34" s="398">
        <v>0</v>
      </c>
      <c r="D34" s="398">
        <v>0</v>
      </c>
      <c r="E34" s="398">
        <v>0</v>
      </c>
      <c r="F34" s="398">
        <f t="shared" si="0"/>
        <v>0</v>
      </c>
    </row>
    <row r="35" spans="1:6" x14ac:dyDescent="0.2">
      <c r="A35" s="391">
        <v>7640</v>
      </c>
      <c r="B35" s="391" t="s">
        <v>642</v>
      </c>
      <c r="C35" s="398">
        <v>0</v>
      </c>
      <c r="D35" s="398">
        <v>0</v>
      </c>
      <c r="E35" s="398">
        <v>0</v>
      </c>
      <c r="F35" s="398">
        <f t="shared" si="0"/>
        <v>0</v>
      </c>
    </row>
    <row r="36" spans="1:6" x14ac:dyDescent="0.2">
      <c r="C36" s="399"/>
      <c r="D36" s="399"/>
      <c r="E36" s="399"/>
      <c r="F36" s="399"/>
    </row>
    <row r="37" spans="1:6" s="397" customFormat="1" x14ac:dyDescent="0.2">
      <c r="A37" s="396">
        <v>8000</v>
      </c>
      <c r="B37" s="397" t="s">
        <v>643</v>
      </c>
    </row>
    <row r="38" spans="1:6" x14ac:dyDescent="0.2">
      <c r="C38" s="399"/>
      <c r="D38" s="399"/>
      <c r="E38" s="399"/>
      <c r="F38" s="399"/>
    </row>
    <row r="39" spans="1:6" x14ac:dyDescent="0.2">
      <c r="B39" s="506" t="s">
        <v>644</v>
      </c>
      <c r="C39" s="506"/>
      <c r="D39" s="399"/>
      <c r="E39" s="399"/>
      <c r="F39" s="399"/>
    </row>
    <row r="40" spans="1:6" x14ac:dyDescent="0.2">
      <c r="B40" s="400" t="s">
        <v>100</v>
      </c>
      <c r="C40" s="401">
        <f>H1</f>
        <v>2025</v>
      </c>
      <c r="D40" s="399"/>
      <c r="E40" s="399"/>
      <c r="F40" s="399"/>
    </row>
    <row r="41" spans="1:6" x14ac:dyDescent="0.2">
      <c r="A41" s="391">
        <v>8110</v>
      </c>
      <c r="B41" s="402" t="s">
        <v>645</v>
      </c>
      <c r="C41" s="403">
        <v>0</v>
      </c>
      <c r="D41" s="399"/>
      <c r="E41" s="399"/>
      <c r="F41" s="399"/>
    </row>
    <row r="42" spans="1:6" x14ac:dyDescent="0.2">
      <c r="A42" s="391">
        <v>8120</v>
      </c>
      <c r="B42" s="402" t="s">
        <v>646</v>
      </c>
      <c r="C42" s="403">
        <v>0</v>
      </c>
      <c r="D42" s="399"/>
      <c r="E42" s="399"/>
      <c r="F42" s="399"/>
    </row>
    <row r="43" spans="1:6" x14ac:dyDescent="0.2">
      <c r="A43" s="391">
        <v>8130</v>
      </c>
      <c r="B43" s="402" t="s">
        <v>647</v>
      </c>
      <c r="C43" s="403">
        <v>0</v>
      </c>
      <c r="D43" s="399"/>
      <c r="E43" s="399"/>
      <c r="F43" s="399"/>
    </row>
    <row r="44" spans="1:6" x14ac:dyDescent="0.2">
      <c r="A44" s="391">
        <v>8140</v>
      </c>
      <c r="B44" s="402" t="s">
        <v>648</v>
      </c>
      <c r="C44" s="403">
        <v>0</v>
      </c>
      <c r="D44" s="399"/>
      <c r="E44" s="399"/>
      <c r="F44" s="399"/>
    </row>
    <row r="45" spans="1:6" x14ac:dyDescent="0.2">
      <c r="A45" s="391">
        <v>8150</v>
      </c>
      <c r="B45" s="402" t="s">
        <v>649</v>
      </c>
      <c r="C45" s="403">
        <v>0</v>
      </c>
      <c r="D45" s="399"/>
      <c r="E45" s="399"/>
      <c r="F45" s="399"/>
    </row>
    <row r="46" spans="1:6" x14ac:dyDescent="0.2">
      <c r="B46" s="404"/>
      <c r="C46" s="405"/>
      <c r="D46" s="399"/>
      <c r="E46" s="399"/>
      <c r="F46" s="399"/>
    </row>
    <row r="47" spans="1:6" x14ac:dyDescent="0.2">
      <c r="B47" s="406"/>
      <c r="C47" s="407"/>
      <c r="D47" s="399"/>
      <c r="E47" s="399"/>
      <c r="F47" s="399"/>
    </row>
    <row r="48" spans="1:6" x14ac:dyDescent="0.2">
      <c r="B48" s="506" t="s">
        <v>650</v>
      </c>
      <c r="C48" s="506"/>
    </row>
    <row r="49" spans="1:3" x14ac:dyDescent="0.2">
      <c r="B49" s="408" t="s">
        <v>100</v>
      </c>
      <c r="C49" s="401">
        <f>H1</f>
        <v>2025</v>
      </c>
    </row>
    <row r="50" spans="1:3" x14ac:dyDescent="0.2">
      <c r="A50" s="391">
        <v>8210</v>
      </c>
      <c r="B50" s="402" t="s">
        <v>651</v>
      </c>
      <c r="C50" s="409">
        <v>0</v>
      </c>
    </row>
    <row r="51" spans="1:3" x14ac:dyDescent="0.2">
      <c r="A51" s="391">
        <v>8220</v>
      </c>
      <c r="B51" s="402" t="s">
        <v>652</v>
      </c>
      <c r="C51" s="409">
        <v>0</v>
      </c>
    </row>
    <row r="52" spans="1:3" x14ac:dyDescent="0.2">
      <c r="A52" s="391">
        <v>8230</v>
      </c>
      <c r="B52" s="402" t="s">
        <v>653</v>
      </c>
      <c r="C52" s="409">
        <v>0</v>
      </c>
    </row>
    <row r="53" spans="1:3" x14ac:dyDescent="0.2">
      <c r="A53" s="391">
        <v>8240</v>
      </c>
      <c r="B53" s="402" t="s">
        <v>654</v>
      </c>
      <c r="C53" s="409">
        <v>0</v>
      </c>
    </row>
    <row r="54" spans="1:3" x14ac:dyDescent="0.2">
      <c r="A54" s="391">
        <v>8250</v>
      </c>
      <c r="B54" s="402" t="s">
        <v>655</v>
      </c>
      <c r="C54" s="409">
        <v>0</v>
      </c>
    </row>
    <row r="55" spans="1:3" x14ac:dyDescent="0.2">
      <c r="A55" s="391">
        <v>8260</v>
      </c>
      <c r="B55" s="402" t="s">
        <v>656</v>
      </c>
      <c r="C55" s="409">
        <v>0</v>
      </c>
    </row>
    <row r="56" spans="1:3" x14ac:dyDescent="0.2">
      <c r="A56" s="391">
        <v>8270</v>
      </c>
      <c r="B56" s="402" t="s">
        <v>657</v>
      </c>
      <c r="C56" s="409">
        <v>0</v>
      </c>
    </row>
    <row r="58" spans="1:3" x14ac:dyDescent="0.2">
      <c r="B58" s="410" t="s">
        <v>157</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showGridLines="0" workbookViewId="0">
      <selection activeCell="F5" sqref="F5"/>
    </sheetView>
  </sheetViews>
  <sheetFormatPr baseColWidth="10" defaultColWidth="11.42578125" defaultRowHeight="11.25" x14ac:dyDescent="0.2"/>
  <cols>
    <col min="1" max="1" width="0.85546875" style="3" customWidth="1"/>
    <col min="2" max="2" width="47.85546875" style="3" customWidth="1"/>
    <col min="3" max="3" width="19.5703125" style="3" customWidth="1"/>
    <col min="4" max="4" width="18.7109375" style="3" customWidth="1"/>
    <col min="5" max="5" width="19.5703125" style="3" customWidth="1"/>
    <col min="6" max="16384" width="11.42578125" style="3"/>
  </cols>
  <sheetData>
    <row r="1" spans="1:5" ht="53.45" customHeight="1" x14ac:dyDescent="0.2">
      <c r="A1" s="490" t="s">
        <v>676</v>
      </c>
      <c r="B1" s="491"/>
      <c r="C1" s="491"/>
      <c r="D1" s="491"/>
      <c r="E1" s="492"/>
    </row>
    <row r="2" spans="1:5" x14ac:dyDescent="0.2">
      <c r="A2" s="411"/>
      <c r="B2" s="411"/>
      <c r="C2" s="411"/>
      <c r="D2" s="411"/>
      <c r="E2" s="411"/>
    </row>
    <row r="3" spans="1:5" ht="15" customHeight="1" x14ac:dyDescent="0.2">
      <c r="A3" s="509" t="s">
        <v>100</v>
      </c>
      <c r="B3" s="509"/>
      <c r="C3" s="282" t="s">
        <v>658</v>
      </c>
      <c r="D3" s="282" t="s">
        <v>339</v>
      </c>
      <c r="E3" s="282" t="s">
        <v>659</v>
      </c>
    </row>
    <row r="4" spans="1:5" x14ac:dyDescent="0.2">
      <c r="A4" s="412"/>
      <c r="B4" s="413"/>
      <c r="C4" s="414"/>
      <c r="D4" s="414"/>
      <c r="E4" s="414"/>
    </row>
    <row r="5" spans="1:5" ht="12.95" customHeight="1" x14ac:dyDescent="0.2">
      <c r="A5" s="415" t="s">
        <v>660</v>
      </c>
      <c r="B5" s="416"/>
      <c r="C5" s="417">
        <f>C6+C7</f>
        <v>0</v>
      </c>
      <c r="D5" s="417">
        <f>D6+D7</f>
        <v>0</v>
      </c>
      <c r="E5" s="417">
        <f>E6+E7</f>
        <v>0</v>
      </c>
    </row>
    <row r="6" spans="1:5" ht="12.95" customHeight="1" x14ac:dyDescent="0.2">
      <c r="A6" s="418"/>
      <c r="B6" s="419" t="s">
        <v>661</v>
      </c>
      <c r="C6" s="420"/>
      <c r="D6" s="420"/>
      <c r="E6" s="420"/>
    </row>
    <row r="7" spans="1:5" ht="12.95" customHeight="1" x14ac:dyDescent="0.2">
      <c r="A7" s="418"/>
      <c r="B7" s="419" t="s">
        <v>662</v>
      </c>
      <c r="C7" s="420">
        <v>0</v>
      </c>
      <c r="D7" s="420">
        <v>0</v>
      </c>
      <c r="E7" s="420">
        <v>0</v>
      </c>
    </row>
    <row r="8" spans="1:5" x14ac:dyDescent="0.2">
      <c r="A8" s="418"/>
      <c r="B8" s="421"/>
      <c r="C8" s="420"/>
      <c r="D8" s="420"/>
      <c r="E8" s="420"/>
    </row>
    <row r="9" spans="1:5" ht="12.95" customHeight="1" x14ac:dyDescent="0.2">
      <c r="A9" s="415" t="s">
        <v>663</v>
      </c>
      <c r="B9" s="416"/>
      <c r="C9" s="417">
        <f>C10+C11</f>
        <v>0</v>
      </c>
      <c r="D9" s="417">
        <f>D10+D11</f>
        <v>0</v>
      </c>
      <c r="E9" s="417">
        <f>E10+E11</f>
        <v>0</v>
      </c>
    </row>
    <row r="10" spans="1:5" ht="12.95" customHeight="1" x14ac:dyDescent="0.2">
      <c r="A10" s="418"/>
      <c r="B10" s="419" t="s">
        <v>664</v>
      </c>
      <c r="C10" s="420"/>
      <c r="D10" s="420"/>
      <c r="E10" s="420"/>
    </row>
    <row r="11" spans="1:5" ht="12.95" customHeight="1" x14ac:dyDescent="0.2">
      <c r="A11" s="418"/>
      <c r="B11" s="419" t="s">
        <v>665</v>
      </c>
      <c r="C11" s="420">
        <v>0</v>
      </c>
      <c r="D11" s="420">
        <v>0</v>
      </c>
      <c r="E11" s="420">
        <v>0</v>
      </c>
    </row>
    <row r="12" spans="1:5" x14ac:dyDescent="0.2">
      <c r="A12" s="418"/>
      <c r="B12" s="421"/>
      <c r="C12" s="420"/>
      <c r="D12" s="420"/>
      <c r="E12" s="420"/>
    </row>
    <row r="13" spans="1:5" ht="12.95" customHeight="1" x14ac:dyDescent="0.2">
      <c r="A13" s="415" t="s">
        <v>666</v>
      </c>
      <c r="B13" s="416"/>
      <c r="C13" s="417">
        <f>C5-C9</f>
        <v>0</v>
      </c>
      <c r="D13" s="417">
        <f>D5-D9</f>
        <v>0</v>
      </c>
      <c r="E13" s="417">
        <f>E5-E9</f>
        <v>0</v>
      </c>
    </row>
    <row r="14" spans="1:5" x14ac:dyDescent="0.2">
      <c r="A14" s="422"/>
      <c r="B14" s="423"/>
      <c r="C14" s="424"/>
      <c r="D14" s="424"/>
      <c r="E14" s="424"/>
    </row>
    <row r="15" spans="1:5" ht="15" customHeight="1" x14ac:dyDescent="0.2">
      <c r="A15" s="509" t="s">
        <v>100</v>
      </c>
      <c r="B15" s="509"/>
      <c r="C15" s="282" t="s">
        <v>658</v>
      </c>
      <c r="D15" s="282" t="s">
        <v>339</v>
      </c>
      <c r="E15" s="282" t="s">
        <v>659</v>
      </c>
    </row>
    <row r="16" spans="1:5" x14ac:dyDescent="0.2">
      <c r="A16" s="418"/>
      <c r="B16" s="419"/>
      <c r="C16" s="425"/>
      <c r="D16" s="425"/>
      <c r="E16" s="425"/>
    </row>
    <row r="17" spans="1:5" ht="12.95" customHeight="1" x14ac:dyDescent="0.2">
      <c r="A17" s="415" t="s">
        <v>667</v>
      </c>
      <c r="B17" s="416"/>
      <c r="C17" s="417">
        <f>C13</f>
        <v>0</v>
      </c>
      <c r="D17" s="417">
        <f>D13</f>
        <v>0</v>
      </c>
      <c r="E17" s="417">
        <f>E13</f>
        <v>0</v>
      </c>
    </row>
    <row r="18" spans="1:5" x14ac:dyDescent="0.2">
      <c r="A18" s="418"/>
      <c r="B18" s="419"/>
      <c r="C18" s="417"/>
      <c r="D18" s="417"/>
      <c r="E18" s="417"/>
    </row>
    <row r="19" spans="1:5" ht="12.95" customHeight="1" x14ac:dyDescent="0.2">
      <c r="A19" s="415" t="s">
        <v>668</v>
      </c>
      <c r="B19" s="416"/>
      <c r="C19" s="420">
        <v>0</v>
      </c>
      <c r="D19" s="420">
        <v>0</v>
      </c>
      <c r="E19" s="420">
        <v>0</v>
      </c>
    </row>
    <row r="20" spans="1:5" x14ac:dyDescent="0.2">
      <c r="A20" s="418"/>
      <c r="B20" s="419"/>
      <c r="C20" s="420"/>
      <c r="D20" s="420"/>
      <c r="E20" s="420"/>
    </row>
    <row r="21" spans="1:5" ht="12.95" customHeight="1" x14ac:dyDescent="0.2">
      <c r="A21" s="415" t="s">
        <v>669</v>
      </c>
      <c r="B21" s="416"/>
      <c r="C21" s="417">
        <f>C17+C19</f>
        <v>0</v>
      </c>
      <c r="D21" s="417">
        <f>D17+D19</f>
        <v>0</v>
      </c>
      <c r="E21" s="417">
        <f>E17+E19</f>
        <v>0</v>
      </c>
    </row>
    <row r="22" spans="1:5" x14ac:dyDescent="0.2">
      <c r="A22" s="422"/>
      <c r="B22" s="423"/>
      <c r="C22" s="424"/>
      <c r="D22" s="424"/>
      <c r="E22" s="424"/>
    </row>
    <row r="23" spans="1:5" ht="15" customHeight="1" x14ac:dyDescent="0.2">
      <c r="A23" s="509" t="s">
        <v>100</v>
      </c>
      <c r="B23" s="509"/>
      <c r="C23" s="282" t="s">
        <v>658</v>
      </c>
      <c r="D23" s="282" t="s">
        <v>339</v>
      </c>
      <c r="E23" s="282" t="s">
        <v>659</v>
      </c>
    </row>
    <row r="24" spans="1:5" x14ac:dyDescent="0.2">
      <c r="A24" s="418"/>
      <c r="B24" s="419"/>
      <c r="C24" s="425"/>
      <c r="D24" s="425"/>
      <c r="E24" s="425"/>
    </row>
    <row r="25" spans="1:5" ht="12.95" customHeight="1" x14ac:dyDescent="0.2">
      <c r="A25" s="415" t="s">
        <v>670</v>
      </c>
      <c r="B25" s="416"/>
      <c r="C25" s="420"/>
      <c r="D25" s="420"/>
      <c r="E25" s="420"/>
    </row>
    <row r="26" spans="1:5" x14ac:dyDescent="0.2">
      <c r="A26" s="418"/>
      <c r="B26" s="419"/>
      <c r="C26" s="420"/>
      <c r="D26" s="420"/>
      <c r="E26" s="420"/>
    </row>
    <row r="27" spans="1:5" ht="12.95" customHeight="1" x14ac:dyDescent="0.2">
      <c r="A27" s="415" t="s">
        <v>671</v>
      </c>
      <c r="B27" s="416"/>
      <c r="C27" s="420"/>
      <c r="D27" s="420"/>
      <c r="E27" s="420"/>
    </row>
    <row r="28" spans="1:5" x14ac:dyDescent="0.2">
      <c r="A28" s="418"/>
      <c r="B28" s="419"/>
      <c r="C28" s="420"/>
      <c r="D28" s="420"/>
      <c r="E28" s="420"/>
    </row>
    <row r="29" spans="1:5" ht="12.95" customHeight="1" x14ac:dyDescent="0.2">
      <c r="A29" s="415" t="s">
        <v>672</v>
      </c>
      <c r="B29" s="416"/>
      <c r="C29" s="417">
        <f>C25-C27</f>
        <v>0</v>
      </c>
      <c r="D29" s="417">
        <f>D25-D27</f>
        <v>0</v>
      </c>
      <c r="E29" s="417">
        <f>E25-E27</f>
        <v>0</v>
      </c>
    </row>
    <row r="31" spans="1:5" x14ac:dyDescent="0.2">
      <c r="B31" s="426" t="s">
        <v>454</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7</vt:i4>
      </vt:variant>
    </vt:vector>
  </HeadingPairs>
  <TitlesOfParts>
    <vt:vector size="2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vt:lpstr>
      <vt:lpstr>ID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VHP!Área_de_impresión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Usuario</cp:lastModifiedBy>
  <dcterms:created xsi:type="dcterms:W3CDTF">2022-05-30T14:17:15Z</dcterms:created>
  <dcterms:modified xsi:type="dcterms:W3CDTF">2025-04-29T19:52:08Z</dcterms:modified>
</cp:coreProperties>
</file>