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Disciplina Financiera\"/>
    </mc:Choice>
  </mc:AlternateContent>
  <bookViews>
    <workbookView xWindow="28680" yWindow="-120" windowWidth="29040" windowHeight="15720" activeTab="11"/>
  </bookViews>
  <sheets>
    <sheet name="Hoja1" sheetId="1" r:id="rId1"/>
    <sheet name="Hoja2" sheetId="2" r:id="rId2"/>
    <sheet name="Hoja3" sheetId="3" r:id="rId3"/>
    <sheet name="Hoja4" sheetId="4" r:id="rId4"/>
    <sheet name="Hoja5" sheetId="5" r:id="rId5"/>
    <sheet name="Hoja6" sheetId="6" r:id="rId6"/>
    <sheet name="Hoja7" sheetId="7" r:id="rId7"/>
    <sheet name="Hoja8" sheetId="8" r:id="rId8"/>
    <sheet name="Hoja9" sheetId="9" r:id="rId9"/>
    <sheet name="Hoja10" sheetId="10" r:id="rId10"/>
    <sheet name="Hoja11" sheetId="11" r:id="rId11"/>
    <sheet name="Hoja12" sheetId="12" r:id="rId12"/>
  </sheets>
  <externalReferences>
    <externalReference r:id="rId13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9" i="12" l="1"/>
  <c r="D69" i="12"/>
  <c r="C69" i="12"/>
  <c r="B69" i="12"/>
  <c r="E66" i="12"/>
  <c r="D66" i="12"/>
  <c r="C66" i="12"/>
  <c r="B66" i="12"/>
  <c r="E60" i="12"/>
  <c r="D60" i="12"/>
  <c r="C60" i="12"/>
  <c r="B60" i="12"/>
  <c r="E52" i="12"/>
  <c r="D52" i="12"/>
  <c r="C52" i="12"/>
  <c r="B52" i="12"/>
  <c r="E47" i="12"/>
  <c r="D47" i="12"/>
  <c r="C47" i="12"/>
  <c r="B47" i="12"/>
  <c r="E38" i="12"/>
  <c r="D38" i="12"/>
  <c r="C38" i="12"/>
  <c r="B38" i="12"/>
  <c r="E37" i="12"/>
  <c r="D37" i="12"/>
  <c r="C37" i="12"/>
  <c r="B37" i="12"/>
  <c r="E30" i="12"/>
  <c r="D30" i="12"/>
  <c r="C30" i="12"/>
  <c r="B30" i="12"/>
  <c r="E27" i="12"/>
  <c r="D27" i="12"/>
  <c r="C27" i="12"/>
  <c r="B27" i="12"/>
  <c r="E15" i="12"/>
  <c r="D15" i="12"/>
  <c r="C15" i="12"/>
  <c r="B15" i="12"/>
  <c r="E7" i="12"/>
  <c r="D7" i="12"/>
  <c r="C7" i="12"/>
  <c r="B7" i="12"/>
  <c r="E6" i="12"/>
  <c r="D6" i="12"/>
  <c r="C6" i="12"/>
  <c r="B6" i="12"/>
  <c r="E5" i="12"/>
  <c r="D5" i="12"/>
  <c r="C5" i="12"/>
  <c r="B5" i="12"/>
  <c r="G17" i="11" l="1"/>
  <c r="F17" i="11"/>
  <c r="E17" i="11"/>
  <c r="E28" i="11" s="1"/>
  <c r="D17" i="11"/>
  <c r="C17" i="11"/>
  <c r="B17" i="11"/>
  <c r="G6" i="11"/>
  <c r="G28" i="11" s="1"/>
  <c r="F6" i="11"/>
  <c r="F28" i="11" s="1"/>
  <c r="E6" i="11"/>
  <c r="D6" i="11"/>
  <c r="D28" i="11" s="1"/>
  <c r="C6" i="11"/>
  <c r="C28" i="11" s="1"/>
  <c r="B6" i="11"/>
  <c r="B28" i="11" s="1"/>
  <c r="G36" i="10" l="1"/>
  <c r="F36" i="10"/>
  <c r="E36" i="10"/>
  <c r="D36" i="10"/>
  <c r="C36" i="10"/>
  <c r="B36" i="10"/>
  <c r="G28" i="10"/>
  <c r="F28" i="10"/>
  <c r="E28" i="10"/>
  <c r="D28" i="10"/>
  <c r="C28" i="10"/>
  <c r="B28" i="10"/>
  <c r="G21" i="10"/>
  <c r="G31" i="10" s="1"/>
  <c r="F21" i="10"/>
  <c r="F31" i="10" s="1"/>
  <c r="E21" i="10"/>
  <c r="D21" i="10"/>
  <c r="C21" i="10"/>
  <c r="C31" i="10" s="1"/>
  <c r="B21" i="10"/>
  <c r="B31" i="10" s="1"/>
  <c r="G6" i="10"/>
  <c r="F6" i="10"/>
  <c r="E6" i="10"/>
  <c r="E31" i="10" s="1"/>
  <c r="D6" i="10"/>
  <c r="D31" i="10" s="1"/>
  <c r="C6" i="10"/>
  <c r="B6" i="10"/>
  <c r="D31" i="9" l="1"/>
  <c r="G31" i="9" s="1"/>
  <c r="D30" i="9"/>
  <c r="G30" i="9" s="1"/>
  <c r="D29" i="9"/>
  <c r="G29" i="9" s="1"/>
  <c r="G28" i="9" s="1"/>
  <c r="F28" i="9"/>
  <c r="E28" i="9"/>
  <c r="D28" i="9"/>
  <c r="C28" i="9"/>
  <c r="B28" i="9"/>
  <c r="D27" i="9"/>
  <c r="G27" i="9" s="1"/>
  <c r="D26" i="9"/>
  <c r="G26" i="9" s="1"/>
  <c r="D25" i="9"/>
  <c r="G25" i="9" s="1"/>
  <c r="G24" i="9" s="1"/>
  <c r="F24" i="9"/>
  <c r="E24" i="9"/>
  <c r="E21" i="9" s="1"/>
  <c r="C24" i="9"/>
  <c r="B24" i="9"/>
  <c r="D23" i="9"/>
  <c r="D22" i="9"/>
  <c r="G22" i="9" s="1"/>
  <c r="F21" i="9"/>
  <c r="C21" i="9"/>
  <c r="B21" i="9"/>
  <c r="D19" i="9"/>
  <c r="G19" i="9" s="1"/>
  <c r="D18" i="9"/>
  <c r="D16" i="9" s="1"/>
  <c r="D17" i="9"/>
  <c r="G17" i="9" s="1"/>
  <c r="F16" i="9"/>
  <c r="E16" i="9"/>
  <c r="C16" i="9"/>
  <c r="B16" i="9"/>
  <c r="D15" i="9"/>
  <c r="G15" i="9" s="1"/>
  <c r="D14" i="9"/>
  <c r="D12" i="9" s="1"/>
  <c r="D9" i="9" s="1"/>
  <c r="D13" i="9"/>
  <c r="G13" i="9" s="1"/>
  <c r="F12" i="9"/>
  <c r="F9" i="9" s="1"/>
  <c r="F33" i="9" s="1"/>
  <c r="E12" i="9"/>
  <c r="C12" i="9"/>
  <c r="C9" i="9" s="1"/>
  <c r="C33" i="9" s="1"/>
  <c r="B12" i="9"/>
  <c r="B9" i="9" s="1"/>
  <c r="B33" i="9" s="1"/>
  <c r="D11" i="9"/>
  <c r="G11" i="9" s="1"/>
  <c r="D10" i="9"/>
  <c r="G10" i="9" s="1"/>
  <c r="E9" i="9"/>
  <c r="E33" i="9" s="1"/>
  <c r="D75" i="8"/>
  <c r="G75" i="8" s="1"/>
  <c r="G74" i="8"/>
  <c r="D74" i="8"/>
  <c r="D73" i="8"/>
  <c r="D71" i="8" s="1"/>
  <c r="G72" i="8"/>
  <c r="D72" i="8"/>
  <c r="F71" i="8"/>
  <c r="E71" i="8"/>
  <c r="C71" i="8"/>
  <c r="B71" i="8"/>
  <c r="G70" i="8"/>
  <c r="D70" i="8"/>
  <c r="D69" i="8"/>
  <c r="G69" i="8" s="1"/>
  <c r="G68" i="8"/>
  <c r="D68" i="8"/>
  <c r="D67" i="8"/>
  <c r="G67" i="8" s="1"/>
  <c r="G66" i="8"/>
  <c r="D66" i="8"/>
  <c r="D65" i="8"/>
  <c r="G65" i="8" s="1"/>
  <c r="G64" i="8"/>
  <c r="D64" i="8"/>
  <c r="D63" i="8"/>
  <c r="D61" i="8" s="1"/>
  <c r="G62" i="8"/>
  <c r="D62" i="8"/>
  <c r="F61" i="8"/>
  <c r="E61" i="8"/>
  <c r="C61" i="8"/>
  <c r="B61" i="8"/>
  <c r="G60" i="8"/>
  <c r="D60" i="8"/>
  <c r="D59" i="8"/>
  <c r="G59" i="8" s="1"/>
  <c r="G58" i="8"/>
  <c r="D58" i="8"/>
  <c r="D57" i="8"/>
  <c r="G57" i="8" s="1"/>
  <c r="G56" i="8"/>
  <c r="D56" i="8"/>
  <c r="D55" i="8"/>
  <c r="D53" i="8" s="1"/>
  <c r="G54" i="8"/>
  <c r="D54" i="8"/>
  <c r="F53" i="8"/>
  <c r="E53" i="8"/>
  <c r="C53" i="8"/>
  <c r="B53" i="8"/>
  <c r="G52" i="8"/>
  <c r="D52" i="8"/>
  <c r="D51" i="8"/>
  <c r="G51" i="8" s="1"/>
  <c r="G50" i="8"/>
  <c r="D50" i="8"/>
  <c r="D49" i="8"/>
  <c r="G49" i="8" s="1"/>
  <c r="G48" i="8"/>
  <c r="D48" i="8"/>
  <c r="D47" i="8"/>
  <c r="G47" i="8" s="1"/>
  <c r="G46" i="8"/>
  <c r="D46" i="8"/>
  <c r="D45" i="8"/>
  <c r="G45" i="8" s="1"/>
  <c r="F44" i="8"/>
  <c r="E44" i="8"/>
  <c r="D44" i="8"/>
  <c r="C44" i="8"/>
  <c r="C43" i="8" s="1"/>
  <c r="B44" i="8"/>
  <c r="F43" i="8"/>
  <c r="E43" i="8"/>
  <c r="B43" i="8"/>
  <c r="G41" i="8"/>
  <c r="D41" i="8"/>
  <c r="D40" i="8"/>
  <c r="G40" i="8" s="1"/>
  <c r="G39" i="8"/>
  <c r="D39" i="8"/>
  <c r="D38" i="8"/>
  <c r="D37" i="8" s="1"/>
  <c r="F37" i="8"/>
  <c r="E37" i="8"/>
  <c r="C37" i="8"/>
  <c r="B37" i="8"/>
  <c r="D36" i="8"/>
  <c r="G36" i="8" s="1"/>
  <c r="G35" i="8"/>
  <c r="D35" i="8"/>
  <c r="D34" i="8"/>
  <c r="G34" i="8" s="1"/>
  <c r="G33" i="8"/>
  <c r="D33" i="8"/>
  <c r="D32" i="8"/>
  <c r="G32" i="8" s="1"/>
  <c r="G31" i="8"/>
  <c r="D31" i="8"/>
  <c r="D30" i="8"/>
  <c r="G30" i="8" s="1"/>
  <c r="G29" i="8"/>
  <c r="D29" i="8"/>
  <c r="D28" i="8"/>
  <c r="G28" i="8" s="1"/>
  <c r="F27" i="8"/>
  <c r="E27" i="8"/>
  <c r="C27" i="8"/>
  <c r="B27" i="8"/>
  <c r="D26" i="8"/>
  <c r="G26" i="8" s="1"/>
  <c r="G25" i="8"/>
  <c r="D25" i="8"/>
  <c r="D24" i="8"/>
  <c r="G24" i="8" s="1"/>
  <c r="G23" i="8"/>
  <c r="D23" i="8"/>
  <c r="D22" i="8"/>
  <c r="G22" i="8" s="1"/>
  <c r="G21" i="8"/>
  <c r="D21" i="8"/>
  <c r="D20" i="8"/>
  <c r="G20" i="8" s="1"/>
  <c r="G19" i="8" s="1"/>
  <c r="F19" i="8"/>
  <c r="E19" i="8"/>
  <c r="D19" i="8"/>
  <c r="C19" i="8"/>
  <c r="B19" i="8"/>
  <c r="D18" i="8"/>
  <c r="G18" i="8" s="1"/>
  <c r="G17" i="8"/>
  <c r="D17" i="8"/>
  <c r="D16" i="8"/>
  <c r="G16" i="8" s="1"/>
  <c r="G15" i="8"/>
  <c r="D15" i="8"/>
  <c r="D14" i="8"/>
  <c r="G14" i="8" s="1"/>
  <c r="G13" i="8"/>
  <c r="D13" i="8"/>
  <c r="D12" i="8"/>
  <c r="D10" i="8" s="1"/>
  <c r="G11" i="8"/>
  <c r="D11" i="8"/>
  <c r="F10" i="8"/>
  <c r="F9" i="8" s="1"/>
  <c r="F77" i="8" s="1"/>
  <c r="E10" i="8"/>
  <c r="E9" i="8" s="1"/>
  <c r="E77" i="8" s="1"/>
  <c r="C10" i="8"/>
  <c r="B10" i="8"/>
  <c r="B9" i="8" s="1"/>
  <c r="B77" i="8" s="1"/>
  <c r="C9" i="8"/>
  <c r="D49" i="7"/>
  <c r="G49" i="7" s="1"/>
  <c r="D48" i="7"/>
  <c r="G48" i="7" s="1"/>
  <c r="D47" i="7"/>
  <c r="G47" i="7" s="1"/>
  <c r="D46" i="7"/>
  <c r="G46" i="7" s="1"/>
  <c r="D45" i="7"/>
  <c r="G45" i="7" s="1"/>
  <c r="D44" i="7"/>
  <c r="G44" i="7" s="1"/>
  <c r="D43" i="7"/>
  <c r="G43" i="7" s="1"/>
  <c r="D42" i="7"/>
  <c r="G42" i="7" s="1"/>
  <c r="D41" i="7"/>
  <c r="G41" i="7" s="1"/>
  <c r="D40" i="7"/>
  <c r="G40" i="7" s="1"/>
  <c r="D39" i="7"/>
  <c r="G39" i="7" s="1"/>
  <c r="D38" i="7"/>
  <c r="G38" i="7" s="1"/>
  <c r="D37" i="7"/>
  <c r="G37" i="7" s="1"/>
  <c r="D36" i="7"/>
  <c r="G36" i="7" s="1"/>
  <c r="D35" i="7"/>
  <c r="G35" i="7" s="1"/>
  <c r="D34" i="7"/>
  <c r="G34" i="7" s="1"/>
  <c r="D33" i="7"/>
  <c r="G33" i="7" s="1"/>
  <c r="D32" i="7"/>
  <c r="G32" i="7" s="1"/>
  <c r="D31" i="7"/>
  <c r="G31" i="7" s="1"/>
  <c r="F30" i="7"/>
  <c r="E30" i="7"/>
  <c r="D30" i="7"/>
  <c r="C30" i="7"/>
  <c r="B30" i="7"/>
  <c r="D28" i="7"/>
  <c r="G28" i="7" s="1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D21" i="7"/>
  <c r="G21" i="7" s="1"/>
  <c r="D20" i="7"/>
  <c r="G20" i="7" s="1"/>
  <c r="D19" i="7"/>
  <c r="G19" i="7" s="1"/>
  <c r="D18" i="7"/>
  <c r="G18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G11" i="7" s="1"/>
  <c r="D10" i="7"/>
  <c r="G10" i="7" s="1"/>
  <c r="F9" i="7"/>
  <c r="F50" i="7" s="1"/>
  <c r="E9" i="7"/>
  <c r="E50" i="7" s="1"/>
  <c r="D9" i="7"/>
  <c r="C9" i="7"/>
  <c r="C50" i="7" s="1"/>
  <c r="B9" i="7"/>
  <c r="B50" i="7" s="1"/>
  <c r="D50" i="7" s="1"/>
  <c r="D157" i="6"/>
  <c r="G157" i="6" s="1"/>
  <c r="D156" i="6"/>
  <c r="G156" i="6" s="1"/>
  <c r="D155" i="6"/>
  <c r="G155" i="6" s="1"/>
  <c r="D154" i="6"/>
  <c r="G154" i="6" s="1"/>
  <c r="D153" i="6"/>
  <c r="G153" i="6" s="1"/>
  <c r="D152" i="6"/>
  <c r="G152" i="6" s="1"/>
  <c r="G151" i="6"/>
  <c r="D151" i="6"/>
  <c r="F150" i="6"/>
  <c r="E150" i="6"/>
  <c r="E84" i="6" s="1"/>
  <c r="D150" i="6"/>
  <c r="C150" i="6"/>
  <c r="B150" i="6"/>
  <c r="D149" i="6"/>
  <c r="G149" i="6" s="1"/>
  <c r="D148" i="6"/>
  <c r="G148" i="6" s="1"/>
  <c r="D147" i="6"/>
  <c r="G147" i="6" s="1"/>
  <c r="G146" i="6" s="1"/>
  <c r="F146" i="6"/>
  <c r="E146" i="6"/>
  <c r="C146" i="6"/>
  <c r="B146" i="6"/>
  <c r="D145" i="6"/>
  <c r="G145" i="6" s="1"/>
  <c r="D144" i="6"/>
  <c r="G144" i="6" s="1"/>
  <c r="G143" i="6"/>
  <c r="D143" i="6"/>
  <c r="D142" i="6"/>
  <c r="G142" i="6" s="1"/>
  <c r="D141" i="6"/>
  <c r="G141" i="6" s="1"/>
  <c r="D140" i="6"/>
  <c r="G140" i="6" s="1"/>
  <c r="D139" i="6"/>
  <c r="D138" i="6"/>
  <c r="G138" i="6" s="1"/>
  <c r="F137" i="6"/>
  <c r="E137" i="6"/>
  <c r="C137" i="6"/>
  <c r="B137" i="6"/>
  <c r="D136" i="6"/>
  <c r="G136" i="6" s="1"/>
  <c r="D135" i="6"/>
  <c r="D133" i="6" s="1"/>
  <c r="D134" i="6"/>
  <c r="G134" i="6" s="1"/>
  <c r="F133" i="6"/>
  <c r="E133" i="6"/>
  <c r="C133" i="6"/>
  <c r="B133" i="6"/>
  <c r="D132" i="6"/>
  <c r="G132" i="6" s="1"/>
  <c r="G131" i="6"/>
  <c r="D131" i="6"/>
  <c r="D130" i="6"/>
  <c r="G130" i="6" s="1"/>
  <c r="D129" i="6"/>
  <c r="G129" i="6" s="1"/>
  <c r="D128" i="6"/>
  <c r="G128" i="6" s="1"/>
  <c r="D127" i="6"/>
  <c r="G127" i="6" s="1"/>
  <c r="D126" i="6"/>
  <c r="G126" i="6" s="1"/>
  <c r="D125" i="6"/>
  <c r="D124" i="6"/>
  <c r="G124" i="6" s="1"/>
  <c r="F123" i="6"/>
  <c r="E123" i="6"/>
  <c r="C123" i="6"/>
  <c r="B123" i="6"/>
  <c r="D122" i="6"/>
  <c r="G122" i="6" s="1"/>
  <c r="D121" i="6"/>
  <c r="G121" i="6" s="1"/>
  <c r="D120" i="6"/>
  <c r="G120" i="6" s="1"/>
  <c r="D119" i="6"/>
  <c r="G119" i="6" s="1"/>
  <c r="D118" i="6"/>
  <c r="G118" i="6" s="1"/>
  <c r="G117" i="6"/>
  <c r="D117" i="6"/>
  <c r="D116" i="6"/>
  <c r="G116" i="6" s="1"/>
  <c r="D115" i="6"/>
  <c r="D113" i="6" s="1"/>
  <c r="D114" i="6"/>
  <c r="G114" i="6" s="1"/>
  <c r="F113" i="6"/>
  <c r="E113" i="6"/>
  <c r="C113" i="6"/>
  <c r="B113" i="6"/>
  <c r="D112" i="6"/>
  <c r="G112" i="6" s="1"/>
  <c r="G111" i="6"/>
  <c r="D111" i="6"/>
  <c r="D110" i="6"/>
  <c r="G110" i="6" s="1"/>
  <c r="D109" i="6"/>
  <c r="G109" i="6" s="1"/>
  <c r="D108" i="6"/>
  <c r="G108" i="6" s="1"/>
  <c r="D107" i="6"/>
  <c r="G107" i="6" s="1"/>
  <c r="D106" i="6"/>
  <c r="G106" i="6" s="1"/>
  <c r="D105" i="6"/>
  <c r="D104" i="6"/>
  <c r="G104" i="6" s="1"/>
  <c r="F103" i="6"/>
  <c r="E103" i="6"/>
  <c r="C103" i="6"/>
  <c r="B103" i="6"/>
  <c r="B84" i="6" s="1"/>
  <c r="D102" i="6"/>
  <c r="G102" i="6" s="1"/>
  <c r="D101" i="6"/>
  <c r="G101" i="6" s="1"/>
  <c r="D100" i="6"/>
  <c r="G100" i="6" s="1"/>
  <c r="D99" i="6"/>
  <c r="G99" i="6" s="1"/>
  <c r="D98" i="6"/>
  <c r="G98" i="6" s="1"/>
  <c r="G97" i="6"/>
  <c r="D97" i="6"/>
  <c r="D96" i="6"/>
  <c r="G96" i="6" s="1"/>
  <c r="D95" i="6"/>
  <c r="D93" i="6" s="1"/>
  <c r="D94" i="6"/>
  <c r="G94" i="6" s="1"/>
  <c r="F93" i="6"/>
  <c r="E93" i="6"/>
  <c r="C93" i="6"/>
  <c r="B93" i="6"/>
  <c r="D92" i="6"/>
  <c r="G92" i="6" s="1"/>
  <c r="D91" i="6"/>
  <c r="G91" i="6" s="1"/>
  <c r="D90" i="6"/>
  <c r="G90" i="6" s="1"/>
  <c r="G89" i="6"/>
  <c r="D89" i="6"/>
  <c r="D88" i="6"/>
  <c r="G88" i="6" s="1"/>
  <c r="D87" i="6"/>
  <c r="D85" i="6" s="1"/>
  <c r="D86" i="6"/>
  <c r="G86" i="6" s="1"/>
  <c r="F85" i="6"/>
  <c r="E85" i="6"/>
  <c r="C85" i="6"/>
  <c r="B85" i="6"/>
  <c r="F84" i="6"/>
  <c r="G82" i="6"/>
  <c r="D82" i="6"/>
  <c r="D81" i="6"/>
  <c r="G81" i="6" s="1"/>
  <c r="D80" i="6"/>
  <c r="G80" i="6" s="1"/>
  <c r="D79" i="6"/>
  <c r="G79" i="6" s="1"/>
  <c r="D78" i="6"/>
  <c r="G78" i="6" s="1"/>
  <c r="D77" i="6"/>
  <c r="G77" i="6" s="1"/>
  <c r="D76" i="6"/>
  <c r="G76" i="6" s="1"/>
  <c r="F75" i="6"/>
  <c r="E75" i="6"/>
  <c r="E9" i="6" s="1"/>
  <c r="E159" i="6" s="1"/>
  <c r="C75" i="6"/>
  <c r="B75" i="6"/>
  <c r="G74" i="6"/>
  <c r="D74" i="6"/>
  <c r="D73" i="6"/>
  <c r="G73" i="6" s="1"/>
  <c r="D72" i="6"/>
  <c r="G72" i="6" s="1"/>
  <c r="G71" i="6" s="1"/>
  <c r="F71" i="6"/>
  <c r="E71" i="6"/>
  <c r="C71" i="6"/>
  <c r="B71" i="6"/>
  <c r="D70" i="6"/>
  <c r="G70" i="6" s="1"/>
  <c r="D69" i="6"/>
  <c r="G69" i="6" s="1"/>
  <c r="D68" i="6"/>
  <c r="G68" i="6" s="1"/>
  <c r="D67" i="6"/>
  <c r="G67" i="6" s="1"/>
  <c r="G66" i="6"/>
  <c r="D66" i="6"/>
  <c r="D65" i="6"/>
  <c r="G65" i="6" s="1"/>
  <c r="D64" i="6"/>
  <c r="D62" i="6" s="1"/>
  <c r="D63" i="6"/>
  <c r="G63" i="6" s="1"/>
  <c r="F62" i="6"/>
  <c r="E62" i="6"/>
  <c r="C62" i="6"/>
  <c r="B62" i="6"/>
  <c r="D61" i="6"/>
  <c r="G61" i="6" s="1"/>
  <c r="D60" i="6"/>
  <c r="G60" i="6" s="1"/>
  <c r="G58" i="6" s="1"/>
  <c r="D59" i="6"/>
  <c r="G59" i="6" s="1"/>
  <c r="F58" i="6"/>
  <c r="E58" i="6"/>
  <c r="C58" i="6"/>
  <c r="B58" i="6"/>
  <c r="D57" i="6"/>
  <c r="G57" i="6" s="1"/>
  <c r="D56" i="6"/>
  <c r="G56" i="6" s="1"/>
  <c r="D55" i="6"/>
  <c r="G55" i="6" s="1"/>
  <c r="D54" i="6"/>
  <c r="G54" i="6" s="1"/>
  <c r="D53" i="6"/>
  <c r="G53" i="6" s="1"/>
  <c r="D52" i="6"/>
  <c r="G52" i="6" s="1"/>
  <c r="D51" i="6"/>
  <c r="G51" i="6" s="1"/>
  <c r="G50" i="6"/>
  <c r="D50" i="6"/>
  <c r="D49" i="6"/>
  <c r="G49" i="6" s="1"/>
  <c r="F48" i="6"/>
  <c r="E48" i="6"/>
  <c r="C48" i="6"/>
  <c r="B48" i="6"/>
  <c r="D47" i="6"/>
  <c r="G47" i="6" s="1"/>
  <c r="D46" i="6"/>
  <c r="G46" i="6" s="1"/>
  <c r="D45" i="6"/>
  <c r="G45" i="6" s="1"/>
  <c r="D44" i="6"/>
  <c r="G44" i="6" s="1"/>
  <c r="D43" i="6"/>
  <c r="G43" i="6" s="1"/>
  <c r="G42" i="6"/>
  <c r="D42" i="6"/>
  <c r="D41" i="6"/>
  <c r="G41" i="6" s="1"/>
  <c r="D40" i="6"/>
  <c r="D38" i="6" s="1"/>
  <c r="D39" i="6"/>
  <c r="G39" i="6" s="1"/>
  <c r="F38" i="6"/>
  <c r="F9" i="6" s="1"/>
  <c r="F159" i="6" s="1"/>
  <c r="E38" i="6"/>
  <c r="C38" i="6"/>
  <c r="B38" i="6"/>
  <c r="D37" i="6"/>
  <c r="G37" i="6" s="1"/>
  <c r="D36" i="6"/>
  <c r="G36" i="6" s="1"/>
  <c r="D35" i="6"/>
  <c r="G35" i="6" s="1"/>
  <c r="G34" i="6"/>
  <c r="D34" i="6"/>
  <c r="D33" i="6"/>
  <c r="G33" i="6" s="1"/>
  <c r="D32" i="6"/>
  <c r="G32" i="6" s="1"/>
  <c r="D31" i="6"/>
  <c r="G31" i="6" s="1"/>
  <c r="D30" i="6"/>
  <c r="G30" i="6" s="1"/>
  <c r="D29" i="6"/>
  <c r="G29" i="6" s="1"/>
  <c r="F28" i="6"/>
  <c r="E28" i="6"/>
  <c r="C28" i="6"/>
  <c r="B28" i="6"/>
  <c r="B9" i="6" s="1"/>
  <c r="B159" i="6" s="1"/>
  <c r="D27" i="6"/>
  <c r="G27" i="6" s="1"/>
  <c r="G26" i="6"/>
  <c r="D26" i="6"/>
  <c r="D25" i="6"/>
  <c r="G25" i="6" s="1"/>
  <c r="D24" i="6"/>
  <c r="G24" i="6" s="1"/>
  <c r="D23" i="6"/>
  <c r="G23" i="6" s="1"/>
  <c r="D22" i="6"/>
  <c r="G22" i="6" s="1"/>
  <c r="D21" i="6"/>
  <c r="G21" i="6" s="1"/>
  <c r="D20" i="6"/>
  <c r="G20" i="6" s="1"/>
  <c r="G18" i="6" s="1"/>
  <c r="D19" i="6"/>
  <c r="G19" i="6" s="1"/>
  <c r="F18" i="6"/>
  <c r="E18" i="6"/>
  <c r="C18" i="6"/>
  <c r="B18" i="6"/>
  <c r="D17" i="6"/>
  <c r="G17" i="6" s="1"/>
  <c r="D16" i="6"/>
  <c r="G16" i="6" s="1"/>
  <c r="D15" i="6"/>
  <c r="G15" i="6" s="1"/>
  <c r="D14" i="6"/>
  <c r="G14" i="6" s="1"/>
  <c r="D13" i="6"/>
  <c r="G13" i="6" s="1"/>
  <c r="D12" i="6"/>
  <c r="G12" i="6" s="1"/>
  <c r="G10" i="6" s="1"/>
  <c r="D11" i="6"/>
  <c r="G11" i="6" s="1"/>
  <c r="F10" i="6"/>
  <c r="E10" i="6"/>
  <c r="C10" i="6"/>
  <c r="C9" i="6" s="1"/>
  <c r="B10" i="6"/>
  <c r="D24" i="9" l="1"/>
  <c r="D21" i="9" s="1"/>
  <c r="D33" i="9" s="1"/>
  <c r="G14" i="9"/>
  <c r="G12" i="9" s="1"/>
  <c r="G18" i="9"/>
  <c r="G16" i="9" s="1"/>
  <c r="G23" i="9"/>
  <c r="G21" i="9" s="1"/>
  <c r="G10" i="8"/>
  <c r="G9" i="8" s="1"/>
  <c r="G44" i="8"/>
  <c r="G61" i="8"/>
  <c r="C77" i="8"/>
  <c r="G27" i="8"/>
  <c r="D43" i="8"/>
  <c r="G71" i="8"/>
  <c r="D27" i="8"/>
  <c r="D9" i="8" s="1"/>
  <c r="D77" i="8" s="1"/>
  <c r="G12" i="8"/>
  <c r="G38" i="8"/>
  <c r="G37" i="8" s="1"/>
  <c r="G55" i="8"/>
  <c r="G53" i="8" s="1"/>
  <c r="G63" i="8"/>
  <c r="G73" i="8"/>
  <c r="G50" i="7"/>
  <c r="G9" i="7"/>
  <c r="G30" i="7"/>
  <c r="G28" i="6"/>
  <c r="G9" i="6" s="1"/>
  <c r="G48" i="6"/>
  <c r="G75" i="6"/>
  <c r="G137" i="6"/>
  <c r="G64" i="6"/>
  <c r="G62" i="6" s="1"/>
  <c r="G95" i="6"/>
  <c r="G93" i="6" s="1"/>
  <c r="G135" i="6"/>
  <c r="G133" i="6" s="1"/>
  <c r="D48" i="6"/>
  <c r="C159" i="6"/>
  <c r="D28" i="6"/>
  <c r="G150" i="6"/>
  <c r="D10" i="6"/>
  <c r="D18" i="6"/>
  <c r="G40" i="6"/>
  <c r="G38" i="6" s="1"/>
  <c r="D58" i="6"/>
  <c r="D71" i="6"/>
  <c r="G87" i="6"/>
  <c r="G85" i="6" s="1"/>
  <c r="G115" i="6"/>
  <c r="G113" i="6" s="1"/>
  <c r="D137" i="6"/>
  <c r="C84" i="6"/>
  <c r="D103" i="6"/>
  <c r="D84" i="6" s="1"/>
  <c r="D123" i="6"/>
  <c r="G139" i="6"/>
  <c r="D146" i="6"/>
  <c r="D75" i="6"/>
  <c r="G105" i="6"/>
  <c r="G103" i="6" s="1"/>
  <c r="G125" i="6"/>
  <c r="G123" i="6" s="1"/>
  <c r="G9" i="9" l="1"/>
  <c r="G33" i="9" s="1"/>
  <c r="G43" i="8"/>
  <c r="G77" i="8" s="1"/>
  <c r="G84" i="6"/>
  <c r="G159" i="6" s="1"/>
  <c r="D9" i="6"/>
  <c r="D159" i="6" s="1"/>
  <c r="G78" i="5" l="1"/>
  <c r="D78" i="5"/>
  <c r="F75" i="5"/>
  <c r="E75" i="5"/>
  <c r="C75" i="5"/>
  <c r="B75" i="5"/>
  <c r="G74" i="5"/>
  <c r="D74" i="5"/>
  <c r="G73" i="5"/>
  <c r="G75" i="5" s="1"/>
  <c r="D73" i="5"/>
  <c r="D75" i="5" s="1"/>
  <c r="G68" i="5"/>
  <c r="D68" i="5"/>
  <c r="G67" i="5"/>
  <c r="F67" i="5"/>
  <c r="E67" i="5"/>
  <c r="D67" i="5"/>
  <c r="C67" i="5"/>
  <c r="B67" i="5"/>
  <c r="G63" i="5"/>
  <c r="D63" i="5"/>
  <c r="G62" i="5"/>
  <c r="D62" i="5"/>
  <c r="G61" i="5"/>
  <c r="D61" i="5"/>
  <c r="D59" i="5" s="1"/>
  <c r="G60" i="5"/>
  <c r="D60" i="5"/>
  <c r="G59" i="5"/>
  <c r="F59" i="5"/>
  <c r="E59" i="5"/>
  <c r="C59" i="5"/>
  <c r="B59" i="5"/>
  <c r="G58" i="5"/>
  <c r="D58" i="5"/>
  <c r="G57" i="5"/>
  <c r="D57" i="5"/>
  <c r="G56" i="5"/>
  <c r="D56" i="5"/>
  <c r="G55" i="5"/>
  <c r="D55" i="5"/>
  <c r="F54" i="5"/>
  <c r="G54" i="5" s="1"/>
  <c r="E54" i="5"/>
  <c r="E65" i="5" s="1"/>
  <c r="D54" i="5"/>
  <c r="C54" i="5"/>
  <c r="B54" i="5"/>
  <c r="G53" i="5"/>
  <c r="D53" i="5"/>
  <c r="G52" i="5"/>
  <c r="D52" i="5"/>
  <c r="G51" i="5"/>
  <c r="D51" i="5"/>
  <c r="G50" i="5"/>
  <c r="D50" i="5"/>
  <c r="G49" i="5"/>
  <c r="D49" i="5"/>
  <c r="G48" i="5"/>
  <c r="D48" i="5"/>
  <c r="G47" i="5"/>
  <c r="D47" i="5"/>
  <c r="D45" i="5" s="1"/>
  <c r="G46" i="5"/>
  <c r="D46" i="5"/>
  <c r="G45" i="5"/>
  <c r="F45" i="5"/>
  <c r="F65" i="5" s="1"/>
  <c r="G65" i="5" s="1"/>
  <c r="E45" i="5"/>
  <c r="C45" i="5"/>
  <c r="C65" i="5" s="1"/>
  <c r="B45" i="5"/>
  <c r="B65" i="5" s="1"/>
  <c r="G39" i="5"/>
  <c r="D39" i="5"/>
  <c r="G38" i="5"/>
  <c r="D38" i="5"/>
  <c r="G37" i="5"/>
  <c r="F37" i="5"/>
  <c r="E37" i="5"/>
  <c r="D37" i="5"/>
  <c r="C37" i="5"/>
  <c r="B37" i="5"/>
  <c r="G36" i="5"/>
  <c r="D36" i="5"/>
  <c r="G35" i="5"/>
  <c r="F35" i="5"/>
  <c r="E35" i="5"/>
  <c r="D35" i="5"/>
  <c r="C35" i="5"/>
  <c r="B35" i="5"/>
  <c r="G34" i="5"/>
  <c r="D34" i="5"/>
  <c r="G33" i="5"/>
  <c r="D33" i="5"/>
  <c r="G32" i="5"/>
  <c r="D32" i="5"/>
  <c r="G31" i="5"/>
  <c r="D31" i="5"/>
  <c r="G30" i="5"/>
  <c r="D30" i="5"/>
  <c r="D28" i="5" s="1"/>
  <c r="G29" i="5"/>
  <c r="D29" i="5"/>
  <c r="F28" i="5"/>
  <c r="G28" i="5" s="1"/>
  <c r="E28" i="5"/>
  <c r="C28" i="5"/>
  <c r="B28" i="5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G19" i="5"/>
  <c r="D19" i="5"/>
  <c r="G18" i="5"/>
  <c r="D18" i="5"/>
  <c r="D16" i="5" s="1"/>
  <c r="G17" i="5"/>
  <c r="D17" i="5"/>
  <c r="F16" i="5"/>
  <c r="G16" i="5" s="1"/>
  <c r="E16" i="5"/>
  <c r="E41" i="5" s="1"/>
  <c r="E70" i="5" s="1"/>
  <c r="C16" i="5"/>
  <c r="C41" i="5" s="1"/>
  <c r="C70" i="5" s="1"/>
  <c r="B16" i="5"/>
  <c r="B41" i="5" s="1"/>
  <c r="B70" i="5" s="1"/>
  <c r="G15" i="5"/>
  <c r="D15" i="5"/>
  <c r="G14" i="5"/>
  <c r="D14" i="5"/>
  <c r="G13" i="5"/>
  <c r="D13" i="5"/>
  <c r="G12" i="5"/>
  <c r="D12" i="5"/>
  <c r="G11" i="5"/>
  <c r="D11" i="5"/>
  <c r="G10" i="5"/>
  <c r="D10" i="5"/>
  <c r="G9" i="5"/>
  <c r="D9" i="5"/>
  <c r="G41" i="5" l="1"/>
  <c r="G70" i="5" s="1"/>
  <c r="D65" i="5"/>
  <c r="D41" i="5"/>
  <c r="D70" i="5" s="1"/>
  <c r="F41" i="5"/>
  <c r="F70" i="5" l="1"/>
  <c r="G42" i="5"/>
  <c r="B74" i="4" l="1"/>
  <c r="D72" i="4"/>
  <c r="D74" i="4" s="1"/>
  <c r="B72" i="4"/>
  <c r="D64" i="4"/>
  <c r="C64" i="4"/>
  <c r="C72" i="4" s="1"/>
  <c r="C74" i="4" s="1"/>
  <c r="B64" i="4"/>
  <c r="C59" i="4"/>
  <c r="B59" i="4"/>
  <c r="C57" i="4"/>
  <c r="B57" i="4"/>
  <c r="D49" i="4"/>
  <c r="D57" i="4" s="1"/>
  <c r="D59" i="4" s="1"/>
  <c r="C49" i="4"/>
  <c r="B49" i="4"/>
  <c r="D44" i="4"/>
  <c r="C44" i="4"/>
  <c r="C11" i="4" s="1"/>
  <c r="C8" i="4" s="1"/>
  <c r="C21" i="4" s="1"/>
  <c r="C23" i="4" s="1"/>
  <c r="C25" i="4" s="1"/>
  <c r="C33" i="4" s="1"/>
  <c r="D40" i="4"/>
  <c r="C40" i="4"/>
  <c r="B40" i="4"/>
  <c r="D37" i="4"/>
  <c r="C37" i="4"/>
  <c r="B37" i="4"/>
  <c r="B44" i="4" s="1"/>
  <c r="B11" i="4" s="1"/>
  <c r="B8" i="4" s="1"/>
  <c r="B21" i="4" s="1"/>
  <c r="B23" i="4" s="1"/>
  <c r="B25" i="4" s="1"/>
  <c r="B33" i="4" s="1"/>
  <c r="D29" i="4"/>
  <c r="C29" i="4"/>
  <c r="B29" i="4"/>
  <c r="D17" i="4"/>
  <c r="C17" i="4"/>
  <c r="D13" i="4"/>
  <c r="C13" i="4"/>
  <c r="B13" i="4"/>
  <c r="D11" i="4"/>
  <c r="D8" i="4" s="1"/>
  <c r="D21" i="4" s="1"/>
  <c r="D23" i="4" s="1"/>
  <c r="D25" i="4" s="1"/>
  <c r="D33" i="4" s="1"/>
  <c r="K14" i="3" l="1"/>
  <c r="J14" i="3"/>
  <c r="I14" i="3"/>
  <c r="H14" i="3"/>
  <c r="G14" i="3"/>
  <c r="E14" i="3"/>
  <c r="K8" i="3"/>
  <c r="K20" i="3" s="1"/>
  <c r="J8" i="3"/>
  <c r="J20" i="3" s="1"/>
  <c r="I8" i="3"/>
  <c r="I20" i="3" s="1"/>
  <c r="H8" i="3"/>
  <c r="H20" i="3" s="1"/>
  <c r="G8" i="3"/>
  <c r="G20" i="3" s="1"/>
  <c r="E8" i="3"/>
  <c r="E20" i="3" s="1"/>
  <c r="F41" i="2" l="1"/>
  <c r="E41" i="2"/>
  <c r="D41" i="2"/>
  <c r="C41" i="2"/>
  <c r="B41" i="2"/>
  <c r="F30" i="2"/>
  <c r="F29" i="2"/>
  <c r="F28" i="2"/>
  <c r="F27" i="2" s="1"/>
  <c r="H27" i="2"/>
  <c r="G27" i="2"/>
  <c r="E27" i="2"/>
  <c r="D27" i="2"/>
  <c r="C27" i="2"/>
  <c r="B27" i="2"/>
  <c r="F25" i="2"/>
  <c r="F24" i="2"/>
  <c r="F23" i="2"/>
  <c r="F22" i="2" s="1"/>
  <c r="H22" i="2"/>
  <c r="G22" i="2"/>
  <c r="E22" i="2"/>
  <c r="D22" i="2"/>
  <c r="C22" i="2"/>
  <c r="B22" i="2"/>
  <c r="F16" i="2"/>
  <c r="F15" i="2"/>
  <c r="F14" i="2"/>
  <c r="H13" i="2"/>
  <c r="G13" i="2"/>
  <c r="E13" i="2"/>
  <c r="D13" i="2"/>
  <c r="C13" i="2"/>
  <c r="B13" i="2"/>
  <c r="F13" i="2" s="1"/>
  <c r="F12" i="2"/>
  <c r="F11" i="2"/>
  <c r="F10" i="2"/>
  <c r="H9" i="2"/>
  <c r="H8" i="2" s="1"/>
  <c r="H20" i="2" s="1"/>
  <c r="G9" i="2"/>
  <c r="E9" i="2"/>
  <c r="E8" i="2" s="1"/>
  <c r="E20" i="2" s="1"/>
  <c r="D9" i="2"/>
  <c r="D8" i="2" s="1"/>
  <c r="D20" i="2" s="1"/>
  <c r="C9" i="2"/>
  <c r="B9" i="2"/>
  <c r="B8" i="2" s="1"/>
  <c r="B20" i="2" s="1"/>
  <c r="G8" i="2"/>
  <c r="G20" i="2" s="1"/>
  <c r="C8" i="2"/>
  <c r="C20" i="2" s="1"/>
  <c r="F9" i="2" l="1"/>
  <c r="F8" i="2" s="1"/>
  <c r="F20" i="2" s="1"/>
  <c r="E38" i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<sst xmlns="http://schemas.openxmlformats.org/spreadsheetml/2006/main" count="1004" uniqueCount="768">
  <si>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</si>
  <si>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</si>
  <si>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</si>
  <si>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</si>
  <si>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</si>
  <si>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</si>
  <si>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</si>
  <si>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</si>
  <si>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</si>
  <si>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</si>
  <si>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</si>
  <si>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</si>
  <si>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</si>
  <si>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</si>
  <si>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</si>
  <si>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</si>
  <si>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</si>
  <si>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</si>
  <si>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</si>
  <si>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</si>
  <si>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</si>
  <si>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</si>
  <si>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</si>
  <si>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</si>
  <si>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</si>
  <si>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</si>
  <si>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</si>
  <si>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</si>
  <si>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</si>
  <si>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</si>
  <si>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</si>
  <si>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</si>
  <si>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</si>
  <si>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</si>
  <si>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</si>
  <si>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</si>
  <si>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</si>
  <si>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</si>
  <si>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</si>
  <si>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</si>
  <si>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</si>
  <si>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</si>
  <si>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</si>
  <si>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</si>
  <si>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</si>
  <si>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</si>
  <si>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</si>
  <si>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</si>
  <si>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</si>
  <si>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</si>
  <si>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</si>
  <si>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</si>
  <si>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</si>
  <si>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</si>
  <si>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</si>
  <si>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</si>
  <si>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</si>
  <si>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</si>
  <si>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</si>
  <si>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</si>
  <si>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</si>
  <si>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</si>
  <si>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</si>
  <si>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</si>
  <si>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</si>
  <si>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</si>
  <si>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</si>
  <si>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</si>
  <si>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</si>
  <si>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</si>
  <si>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</si>
  <si>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</si>
  <si>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</si>
  <si>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</si>
  <si>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</si>
  <si>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</si>
  <si>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</si>
  <si>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</si>
  <si>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</si>
  <si>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</si>
  <si>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</si>
  <si>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</si>
  <si>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</si>
  <si>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</si>
  <si>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</si>
  <si>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</si>
  <si>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</si>
  <si>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</si>
  <si>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</si>
  <si>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</si>
  <si>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</si>
  <si>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</si>
  <si>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</si>
  <si>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</si>
  <si>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</si>
  <si>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</si>
  <si>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</si>
  <si>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</si>
  <si>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</si>
  <si>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</si>
  <si>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</si>
  <si>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</si>
  <si>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</si>
  <si>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</si>
  <si>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</si>
  <si>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</si>
  <si>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</si>
  <si>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</si>
  <si>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</si>
  <si>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</si>
  <si>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</si>
  <si>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</si>
  <si>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</si>
  <si>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</si>
  <si>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</si>
  <si>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</si>
  <si>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</si>
  <si>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</si>
  <si>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</si>
  <si>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</si>
  <si>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</si>
  <si>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</si>
  <si>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Atarjea, Gto.</t>
  </si>
  <si>
    <t>al 31 de Diciembre de 2023 y al 30 de Septiembre de 2024</t>
  </si>
  <si>
    <t>31 de diciembre de 2023</t>
  </si>
  <si>
    <t>Formato 2 Informe Analítico de la Deuda Pública y Otros Pasivos - LDF</t>
  </si>
  <si>
    <t>Informe Analítico de la Deuda Pública y Otros Pasivos - LDF</t>
  </si>
  <si>
    <t>Al 31 de Diciembre de 2023 y al 30 de Septiembre de 2024</t>
  </si>
  <si>
    <t>Denominación de la Deuda Pública y Otros Pasivos (c)</t>
  </si>
  <si>
    <t>Saldo al 31 de diciembre de 2023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</si>
  <si>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</si>
  <si>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</si>
  <si>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</si>
  <si>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</si>
  <si>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</si>
  <si>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</si>
  <si>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</si>
  <si>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</si>
  <si>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</si>
  <si>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</si>
  <si>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</si>
  <si>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</si>
  <si>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</si>
  <si>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</si>
  <si>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</si>
  <si>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</si>
  <si>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</si>
  <si>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</si>
  <si>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</si>
  <si>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</si>
  <si>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</si>
  <si>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</si>
  <si>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</si>
  <si>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</si>
  <si>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</si>
  <si>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</si>
  <si>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</si>
  <si>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</si>
  <si>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</si>
  <si>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</si>
  <si>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</si>
  <si>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</si>
  <si>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</si>
  <si>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</si>
  <si>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</si>
  <si>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</si>
  <si>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</si>
  <si>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</si>
  <si>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</si>
  <si>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30 de Septiembre de 2024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</si>
  <si>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</si>
  <si>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</si>
  <si>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</si>
  <si>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</si>
  <si>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</si>
  <si>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</si>
  <si>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</si>
  <si>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</si>
  <si>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</si>
  <si>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</si>
  <si>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</si>
  <si>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</si>
  <si>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</si>
  <si>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</si>
  <si>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</si>
  <si>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</si>
  <si>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</si>
  <si>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</si>
  <si>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</si>
  <si>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</si>
  <si>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</si>
  <si>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</si>
  <si>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</si>
  <si>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</si>
  <si>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</si>
  <si>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</si>
  <si>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</si>
  <si>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</si>
  <si>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</si>
  <si>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</si>
  <si>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</si>
  <si>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</si>
  <si>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</si>
  <si>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</si>
  <si>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</si>
  <si>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</si>
  <si>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</si>
  <si>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</si>
  <si>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</si>
  <si>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</si>
  <si>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</si>
  <si>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</si>
  <si>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</si>
  <si>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</si>
  <si>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</si>
  <si>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</si>
  <si>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</si>
  <si>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</si>
  <si>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</si>
  <si>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</si>
  <si>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</si>
  <si>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</si>
  <si>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</si>
  <si>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</si>
  <si>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</si>
  <si>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</si>
  <si>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</si>
  <si>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</si>
  <si>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</si>
  <si>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</si>
  <si>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</si>
  <si>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</si>
  <si>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</si>
  <si>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</si>
  <si>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</si>
  <si>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</si>
  <si>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</si>
  <si>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</si>
  <si>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</si>
  <si>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</si>
  <si>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</si>
  <si>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</si>
  <si>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</si>
  <si>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</si>
  <si>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</si>
  <si>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</si>
  <si>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</si>
  <si>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</si>
  <si>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</si>
  <si>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</si>
  <si>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</si>
  <si>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</si>
  <si>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</si>
  <si>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</si>
  <si>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</si>
  <si>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</si>
  <si>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</si>
  <si>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</si>
  <si>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</si>
  <si>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</si>
  <si>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</si>
  <si>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</si>
  <si>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</si>
  <si>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</si>
  <si>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</si>
  <si>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</si>
  <si>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</si>
  <si>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</si>
  <si>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</si>
  <si>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</si>
  <si>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</si>
  <si>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</si>
  <si>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</si>
  <si>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</si>
  <si>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</si>
  <si>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</si>
  <si>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</si>
  <si>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</si>
  <si>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</si>
  <si>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</si>
  <si>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</si>
  <si>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</si>
  <si>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</si>
  <si>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</si>
  <si>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</si>
  <si>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</si>
  <si>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</si>
  <si>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</si>
  <si>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</si>
  <si>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</si>
  <si>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</si>
  <si>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</si>
  <si>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</si>
  <si>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</si>
  <si>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</si>
  <si>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</si>
  <si>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</si>
  <si>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</si>
  <si>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</si>
  <si>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</si>
  <si>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</si>
  <si>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</si>
  <si>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</si>
  <si>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</si>
  <si>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</si>
  <si>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</si>
  <si>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</si>
  <si>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</si>
  <si>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</si>
  <si>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</si>
  <si>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</si>
  <si>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</si>
  <si>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</si>
  <si>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</si>
  <si>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</si>
  <si>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</si>
  <si>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</si>
  <si>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</si>
  <si>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</si>
  <si>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</si>
  <si>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</si>
  <si>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</si>
  <si>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</si>
  <si>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</si>
  <si>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</si>
  <si>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</si>
  <si>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</si>
  <si>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</si>
  <si>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</si>
  <si>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</si>
  <si>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</si>
  <si>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</si>
  <si>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</si>
  <si>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</si>
  <si>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</si>
  <si>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</si>
  <si>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</si>
  <si>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</si>
  <si>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</si>
  <si>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</si>
  <si>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</si>
  <si>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</si>
  <si>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</si>
  <si>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</si>
  <si>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</si>
  <si>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</si>
  <si>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</si>
  <si>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</si>
  <si>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</si>
  <si>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</si>
  <si>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</si>
  <si>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</si>
  <si>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</si>
  <si>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</si>
  <si>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</si>
  <si>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</si>
  <si>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</si>
  <si>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</si>
  <si>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</si>
  <si>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</si>
  <si>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</si>
  <si>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</si>
  <si>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</si>
  <si>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</si>
  <si>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</si>
  <si>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</si>
  <si>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</si>
  <si>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</si>
  <si>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</si>
  <si>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</si>
  <si>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</si>
  <si>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</si>
  <si>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</si>
  <si>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</si>
  <si>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</si>
  <si>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</si>
  <si>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</si>
  <si>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</si>
  <si>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</si>
  <si>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</si>
  <si>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</si>
  <si>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</si>
  <si>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</si>
  <si>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</si>
  <si>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</si>
  <si>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</si>
  <si>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</si>
  <si>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</si>
  <si>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</si>
  <si>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</si>
  <si>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</si>
  <si>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</si>
  <si>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</si>
  <si>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</si>
  <si>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</si>
  <si>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</si>
  <si>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</si>
  <si>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</si>
  <si>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</si>
  <si>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</si>
  <si>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</si>
  <si>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</si>
  <si>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</si>
  <si>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</si>
  <si>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</si>
  <si>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</si>
  <si>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</si>
  <si>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</si>
  <si>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</si>
  <si>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</si>
  <si>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</si>
  <si>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</si>
  <si>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</si>
  <si>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</si>
  <si>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</si>
  <si>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</si>
  <si>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</si>
  <si>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</si>
  <si>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</si>
  <si>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</si>
  <si>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</si>
  <si>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</si>
  <si>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</si>
  <si>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</si>
  <si>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</si>
  <si>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</si>
  <si>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</si>
  <si>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</si>
  <si>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</si>
  <si>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</si>
  <si>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</si>
  <si>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</si>
  <si>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</si>
  <si>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</si>
  <si>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</si>
  <si>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</si>
  <si>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</si>
  <si>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</si>
  <si>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</si>
  <si>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</si>
  <si>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</si>
  <si>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</si>
  <si>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</si>
  <si>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</si>
  <si>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</si>
  <si>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</si>
  <si>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</si>
  <si>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</si>
  <si>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</si>
  <si>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</si>
  <si>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</si>
  <si>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</si>
  <si>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</si>
  <si>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</si>
  <si>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</si>
  <si>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</si>
  <si>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</si>
  <si>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</si>
  <si>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</si>
  <si>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</si>
  <si>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</si>
  <si>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</si>
  <si>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</si>
  <si>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</si>
  <si>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</si>
  <si>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</si>
  <si>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</si>
  <si>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</si>
  <si>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</si>
  <si>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</si>
  <si>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</si>
  <si>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</si>
  <si>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</si>
  <si>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</si>
  <si>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</si>
  <si>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</si>
  <si>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</si>
  <si>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</si>
  <si>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</si>
  <si>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</si>
  <si>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</si>
  <si>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</si>
  <si>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</si>
  <si>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</si>
  <si>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</si>
  <si>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</si>
  <si>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</si>
  <si>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</si>
  <si>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</si>
  <si>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</si>
  <si>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</si>
  <si>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</si>
  <si>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</si>
  <si>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</si>
  <si>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</si>
  <si>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</si>
  <si>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</si>
  <si>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</si>
  <si>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</si>
  <si>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</si>
  <si>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</si>
  <si>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</si>
  <si>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</si>
  <si>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</si>
  <si>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</si>
  <si>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</si>
  <si>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</si>
  <si>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</si>
  <si>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</si>
  <si>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</si>
  <si>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</si>
  <si>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</si>
  <si>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</si>
  <si>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</si>
  <si>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</si>
  <si>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</si>
  <si>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</si>
  <si>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</si>
  <si>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</si>
  <si>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</si>
  <si>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</si>
  <si>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31111M050017000 SALUD ECOLOGIA Y TURISMO</t>
  </si>
  <si>
    <t>31111M050018000 PROCURADURIA AUXILIAR EN MATERIA ASISTEN</t>
  </si>
  <si>
    <t>31111M050020000 PRESIDENCIA MUNICIPAL</t>
  </si>
  <si>
    <t>31111M050026000 PROCURADURIA AUXILIAR EN MATERIA DE ASIS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</si>
  <si>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</si>
  <si>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</si>
  <si>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</si>
  <si>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</si>
  <si>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</si>
  <si>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</si>
  <si>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</si>
  <si>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</si>
  <si>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</si>
  <si>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</si>
  <si>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</si>
  <si>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</si>
  <si>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</si>
  <si>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</si>
  <si>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</si>
  <si>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</si>
  <si>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</si>
  <si>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</si>
  <si>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</si>
  <si>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</si>
  <si>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</si>
  <si>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</si>
  <si>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</si>
  <si>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</si>
  <si>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</si>
  <si>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</si>
  <si>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</si>
  <si>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</si>
  <si>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</si>
  <si>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</si>
  <si>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</si>
  <si>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</si>
  <si>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</si>
  <si>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</si>
  <si>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</si>
  <si>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</si>
  <si>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</si>
  <si>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</si>
  <si>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</si>
  <si>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</si>
  <si>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</si>
  <si>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</si>
  <si>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</si>
  <si>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</si>
  <si>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</si>
  <si>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</si>
  <si>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</si>
  <si>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</si>
  <si>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</si>
  <si>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</si>
  <si>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</si>
  <si>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</si>
  <si>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</si>
  <si>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</si>
  <si>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</si>
  <si>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</si>
  <si>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</si>
  <si>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</si>
  <si>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</si>
  <si>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</si>
  <si>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</si>
  <si>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</si>
  <si>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</si>
  <si>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</si>
  <si>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</si>
  <si>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</si>
  <si>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</si>
  <si>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</si>
  <si>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</si>
  <si>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</si>
  <si>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</si>
  <si>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</si>
  <si>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</si>
  <si>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</si>
  <si>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</si>
  <si>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</si>
  <si>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</si>
  <si>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</si>
  <si>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</si>
  <si>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</si>
  <si>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</si>
  <si>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</si>
  <si>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</si>
  <si>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</si>
  <si>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</si>
  <si>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</si>
  <si>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</si>
  <si>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</si>
  <si>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</si>
  <si>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</si>
  <si>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</si>
  <si>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</si>
  <si>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</si>
  <si>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</si>
  <si>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</si>
  <si>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</si>
  <si>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</si>
  <si>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</si>
  <si>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</si>
  <si>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</si>
  <si>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</si>
  <si>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</si>
  <si>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</si>
  <si>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</si>
  <si>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</si>
  <si>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</si>
  <si>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</si>
  <si>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</si>
  <si>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</si>
  <si>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</si>
  <si>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</si>
  <si>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</si>
  <si>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</si>
  <si>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</si>
  <si>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</si>
  <si>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</si>
  <si>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</si>
  <si>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</si>
  <si>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</si>
  <si>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</si>
  <si>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</si>
  <si>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</si>
  <si>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Municipio de Atarjea, Gto.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</si>
  <si>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</si>
  <si>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</si>
  <si>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</si>
  <si>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</si>
  <si>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</si>
  <si>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</si>
  <si>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</si>
  <si>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</si>
  <si>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</si>
  <si>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</si>
  <si>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</si>
  <si>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</si>
  <si>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</si>
  <si>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</si>
  <si>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</si>
  <si>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</si>
  <si>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</si>
  <si>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</si>
  <si>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</si>
  <si>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</si>
  <si>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</si>
  <si>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</si>
  <si>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</si>
  <si>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</si>
  <si>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</si>
  <si>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</si>
  <si>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</si>
  <si>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</si>
  <si>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</si>
  <si>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</si>
  <si>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</si>
  <si>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</si>
  <si>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</si>
  <si>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</si>
  <si>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</si>
  <si>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</si>
  <si>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</si>
  <si>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</si>
  <si>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</si>
  <si>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</si>
  <si>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</si>
  <si>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</si>
  <si>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</si>
  <si>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</si>
  <si>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</si>
  <si>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</si>
  <si>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</si>
  <si>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</si>
  <si>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</si>
  <si>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</si>
  <si>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</si>
  <si>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</si>
  <si>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</si>
  <si>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Municipio de Atarjea, Gto.
Formato de Ingresos Estatales ( Sistema de Alertas )
2024
(PESOS)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</si>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</sst>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3" fillId="0" borderId="0"/>
  </cellStyleXfs>
  <cellXfs count="276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0" xfId="0" applyNumberFormat="1"/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2" xfId="0" applyFill="1" applyBorder="1"/>
    <xf numFmtId="0" fontId="1" fillId="0" borderId="5" xfId="0" applyFont="1" applyFill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7"/>
    </xf>
    <xf numFmtId="164" fontId="3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12" xfId="0" applyFill="1" applyBorder="1" applyAlignment="1">
      <alignment vertical="center"/>
    </xf>
    <xf numFmtId="164" fontId="0" fillId="0" borderId="12" xfId="1" applyNumberFormat="1" applyFont="1" applyFill="1" applyBorder="1" applyAlignment="1">
      <alignment horizontal="right"/>
    </xf>
    <xf numFmtId="164" fontId="0" fillId="2" borderId="14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5" xfId="0" applyFill="1" applyBorder="1" applyAlignment="1" applyProtection="1">
      <alignment horizontal="left" vertical="center" indent="5"/>
      <protection locked="0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164" fontId="0" fillId="0" borderId="13" xfId="1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justify" vertical="center" wrapText="1"/>
    </xf>
    <xf numFmtId="0" fontId="1" fillId="0" borderId="12" xfId="0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4" fillId="0" borderId="13" xfId="0" applyFont="1" applyBorder="1"/>
    <xf numFmtId="0" fontId="2" fillId="0" borderId="0" xfId="0" applyFont="1" applyBorder="1" applyAlignment="1">
      <alignment vertical="center"/>
    </xf>
    <xf numFmtId="0" fontId="0" fillId="0" borderId="12" xfId="0" applyBorder="1" applyAlignment="1">
      <alignment horizontal="left" indent="3"/>
    </xf>
    <xf numFmtId="0" fontId="1" fillId="0" borderId="12" xfId="0" applyFont="1" applyFill="1" applyBorder="1" applyAlignment="1">
      <alignment horizontal="left" vertical="center" indent="2"/>
    </xf>
    <xf numFmtId="0" fontId="0" fillId="2" borderId="14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4"/>
      <protection locked="0"/>
    </xf>
    <xf numFmtId="165" fontId="0" fillId="0" borderId="12" xfId="0" applyNumberFormat="1" applyFill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Fill="1" applyBorder="1" applyAlignment="1" applyProtection="1">
      <alignment vertical="center"/>
      <protection locked="0"/>
    </xf>
    <xf numFmtId="0" fontId="4" fillId="0" borderId="12" xfId="0" applyFont="1" applyFill="1" applyBorder="1" applyAlignment="1">
      <alignment horizontal="left" vertical="center"/>
    </xf>
    <xf numFmtId="16" fontId="0" fillId="0" borderId="12" xfId="0" applyNumberFormat="1" applyFill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3" xfId="0" applyFill="1" applyBorder="1"/>
    <xf numFmtId="43" fontId="0" fillId="0" borderId="13" xfId="1" applyFont="1" applyFill="1" applyBorder="1"/>
    <xf numFmtId="0" fontId="1" fillId="2" borderId="10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indent="3"/>
    </xf>
    <xf numFmtId="3" fontId="1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6"/>
    </xf>
    <xf numFmtId="3" fontId="3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3"/>
    </xf>
    <xf numFmtId="3" fontId="0" fillId="0" borderId="12" xfId="1" applyNumberFormat="1" applyFont="1" applyFill="1" applyBorder="1"/>
    <xf numFmtId="3" fontId="9" fillId="2" borderId="14" xfId="1" applyNumberFormat="1" applyFont="1" applyFill="1" applyBorder="1" applyAlignment="1"/>
    <xf numFmtId="3" fontId="10" fillId="2" borderId="14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Fill="1" applyBorder="1" applyAlignment="1">
      <alignment horizontal="left" vertical="center" wrapText="1" indent="3"/>
    </xf>
    <xf numFmtId="0" fontId="1" fillId="0" borderId="13" xfId="0" applyFont="1" applyFill="1" applyBorder="1" applyAlignment="1">
      <alignment horizontal="left" vertical="center" wrapText="1" indent="3"/>
    </xf>
    <xf numFmtId="4" fontId="0" fillId="0" borderId="13" xfId="0" applyNumberFormat="1" applyFill="1" applyBorder="1"/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3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4" fontId="0" fillId="0" borderId="13" xfId="0" applyNumberFormat="1" applyFill="1" applyBorder="1" applyAlignment="1">
      <alignment vertical="center"/>
    </xf>
    <xf numFmtId="0" fontId="1" fillId="0" borderId="13" xfId="0" applyFont="1" applyFill="1" applyBorder="1" applyAlignment="1">
      <alignment horizontal="left" vertical="center" indent="3"/>
    </xf>
    <xf numFmtId="4" fontId="0" fillId="0" borderId="13" xfId="1" applyNumberFormat="1" applyFont="1" applyFill="1" applyBorder="1" applyAlignment="1">
      <alignment vertical="center"/>
    </xf>
    <xf numFmtId="0" fontId="0" fillId="0" borderId="15" xfId="0" applyFill="1" applyBorder="1" applyAlignment="1">
      <alignment horizontal="left" vertical="center" indent="6"/>
    </xf>
    <xf numFmtId="3" fontId="3" fillId="0" borderId="15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3" fontId="10" fillId="2" borderId="14" xfId="1" applyNumberFormat="1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15" xfId="0" applyNumberFormat="1" applyFont="1" applyFill="1" applyBorder="1" applyProtection="1">
      <protection locked="0"/>
    </xf>
    <xf numFmtId="3" fontId="10" fillId="2" borderId="14" xfId="1" applyNumberFormat="1" applyFont="1" applyFill="1" applyBorder="1"/>
    <xf numFmtId="4" fontId="0" fillId="0" borderId="13" xfId="1" applyNumberFormat="1" applyFont="1" applyFill="1" applyBorder="1"/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indent="3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12" fillId="0" borderId="0" xfId="0" applyFont="1"/>
    <xf numFmtId="0" fontId="0" fillId="0" borderId="12" xfId="0" applyFill="1" applyBorder="1" applyAlignment="1">
      <alignment horizontal="left" indent="6"/>
    </xf>
    <xf numFmtId="0" fontId="0" fillId="0" borderId="12" xfId="0" applyFill="1" applyBorder="1" applyAlignment="1">
      <alignment horizontal="left" vertical="center" indent="9"/>
    </xf>
    <xf numFmtId="3" fontId="0" fillId="2" borderId="14" xfId="1" applyNumberFormat="1" applyFont="1" applyFill="1" applyBorder="1" applyAlignment="1">
      <alignment vertical="center"/>
    </xf>
    <xf numFmtId="0" fontId="0" fillId="0" borderId="12" xfId="0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wrapText="1" indent="3"/>
    </xf>
    <xf numFmtId="3" fontId="0" fillId="0" borderId="13" xfId="1" applyNumberFormat="1" applyFont="1" applyFill="1" applyBorder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0" applyFont="1" applyBorder="1" applyAlignment="1">
      <alignment horizontal="left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indent="3"/>
    </xf>
    <xf numFmtId="164" fontId="1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6"/>
    </xf>
    <xf numFmtId="164" fontId="0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9"/>
    </xf>
    <xf numFmtId="164" fontId="3" fillId="3" borderId="12" xfId="1" applyNumberFormat="1" applyFont="1" applyFill="1" applyBorder="1" applyAlignment="1" applyProtection="1">
      <alignment vertical="center"/>
      <protection locked="0"/>
    </xf>
    <xf numFmtId="0" fontId="14" fillId="0" borderId="5" xfId="2" applyFont="1" applyBorder="1" applyAlignment="1">
      <alignment horizontal="left" vertical="top"/>
    </xf>
    <xf numFmtId="0" fontId="15" fillId="0" borderId="5" xfId="2" applyFont="1" applyBorder="1" applyAlignment="1">
      <alignment horizontal="left" vertical="top"/>
    </xf>
    <xf numFmtId="0" fontId="0" fillId="3" borderId="12" xfId="0" applyFill="1" applyBorder="1" applyAlignment="1">
      <alignment horizontal="left" vertical="center" indent="3"/>
    </xf>
    <xf numFmtId="164" fontId="0" fillId="3" borderId="12" xfId="1" applyNumberFormat="1" applyFont="1" applyFill="1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0" fontId="0" fillId="0" borderId="13" xfId="0" applyBorder="1" applyAlignment="1">
      <alignment vertical="center"/>
    </xf>
    <xf numFmtId="43" fontId="0" fillId="0" borderId="13" xfId="1" applyFont="1" applyBorder="1"/>
    <xf numFmtId="0" fontId="0" fillId="0" borderId="0" xfId="0" applyBorder="1"/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164" fontId="3" fillId="0" borderId="12" xfId="1" applyNumberFormat="1" applyFont="1" applyFill="1" applyBorder="1" applyAlignment="1" applyProtection="1">
      <alignment vertical="center"/>
      <protection locked="0"/>
    </xf>
    <xf numFmtId="166" fontId="0" fillId="0" borderId="13" xfId="1" applyNumberFormat="1" applyFont="1" applyBorder="1" applyAlignment="1">
      <alignment vertical="center"/>
    </xf>
    <xf numFmtId="0" fontId="0" fillId="0" borderId="0" xfId="0" applyFill="1" applyBorder="1"/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0" borderId="4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/>
      <protection locked="0"/>
    </xf>
    <xf numFmtId="164" fontId="3" fillId="0" borderId="6" xfId="1" applyNumberFormat="1" applyFont="1" applyFill="1" applyBorder="1" applyAlignment="1" applyProtection="1">
      <alignment vertical="center"/>
      <protection locked="0"/>
    </xf>
    <xf numFmtId="0" fontId="16" fillId="0" borderId="5" xfId="2" applyFont="1" applyBorder="1" applyAlignment="1">
      <alignment horizontal="left"/>
    </xf>
    <xf numFmtId="0" fontId="0" fillId="0" borderId="12" xfId="0" applyFill="1" applyBorder="1" applyAlignment="1">
      <alignment horizontal="left" vertical="center" wrapText="1" indent="6"/>
    </xf>
    <xf numFmtId="164" fontId="1" fillId="0" borderId="6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 wrapText="1"/>
      <protection locked="0"/>
    </xf>
    <xf numFmtId="164" fontId="0" fillId="0" borderId="6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 applyProtection="1">
      <alignment horizontal="right" vertical="center"/>
      <protection locked="0"/>
    </xf>
    <xf numFmtId="164" fontId="3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>
      <alignment horizontal="right" vertical="center"/>
    </xf>
    <xf numFmtId="0" fontId="1" fillId="0" borderId="12" xfId="0" applyFont="1" applyFill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  <xf numFmtId="0" fontId="0" fillId="0" borderId="0" xfId="0" applyFont="1"/>
    <xf numFmtId="0" fontId="1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indent="3"/>
    </xf>
    <xf numFmtId="4" fontId="1" fillId="0" borderId="15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horizontal="left" vertical="center" indent="6"/>
    </xf>
    <xf numFmtId="4" fontId="0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vertical="center"/>
    </xf>
    <xf numFmtId="4" fontId="0" fillId="0" borderId="12" xfId="0" applyNumberFormat="1" applyFont="1" applyBorder="1" applyAlignment="1">
      <alignment vertical="center"/>
    </xf>
    <xf numFmtId="0" fontId="0" fillId="0" borderId="12" xfId="0" applyFont="1" applyBorder="1" applyAlignment="1">
      <alignment horizontal="left" vertical="center" wrapText="1" indent="3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7" fillId="0" borderId="0" xfId="0" applyFont="1" applyAlignment="1">
      <alignment horizontal="left" vertical="center" wrapText="1"/>
    </xf>
    <xf numFmtId="0" fontId="1" fillId="4" borderId="2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4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left" vertical="center" wrapText="1"/>
    </xf>
    <xf numFmtId="0" fontId="1" fillId="5" borderId="15" xfId="0" applyFont="1" applyFill="1" applyBorder="1" applyAlignment="1" applyProtection="1">
      <alignment horizontal="center" vertical="center" wrapText="1"/>
      <protection locked="0"/>
    </xf>
    <xf numFmtId="0" fontId="1" fillId="4" borderId="13" xfId="0" applyFont="1" applyFill="1" applyBorder="1" applyAlignment="1" applyProtection="1">
      <alignment horizontal="left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5" borderId="13" xfId="0" applyFont="1" applyFill="1" applyBorder="1" applyAlignment="1" applyProtection="1">
      <alignment horizontal="center" vertical="center" wrapText="1"/>
    </xf>
    <xf numFmtId="3" fontId="20" fillId="0" borderId="17" xfId="0" applyNumberFormat="1" applyFont="1" applyFill="1" applyBorder="1" applyAlignment="1" applyProtection="1">
      <protection locked="0"/>
    </xf>
    <xf numFmtId="0" fontId="0" fillId="0" borderId="18" xfId="0" applyFill="1" applyBorder="1" applyAlignment="1">
      <alignment horizontal="left" vertical="center" indent="6"/>
    </xf>
    <xf numFmtId="4" fontId="0" fillId="0" borderId="18" xfId="0" applyNumberFormat="1" applyFont="1" applyBorder="1" applyAlignment="1" applyProtection="1">
      <alignment vertical="center"/>
      <protection locked="0"/>
    </xf>
    <xf numFmtId="0" fontId="0" fillId="0" borderId="18" xfId="0" applyFill="1" applyBorder="1" applyAlignment="1">
      <alignment vertical="center"/>
    </xf>
    <xf numFmtId="3" fontId="21" fillId="0" borderId="17" xfId="0" applyNumberFormat="1" applyFont="1" applyFill="1" applyBorder="1" applyAlignment="1" applyProtection="1">
      <alignment vertical="center"/>
    </xf>
    <xf numFmtId="0" fontId="1" fillId="0" borderId="18" xfId="0" applyFont="1" applyFill="1" applyBorder="1" applyAlignment="1">
      <alignment horizontal="left" vertical="center" indent="3"/>
    </xf>
    <xf numFmtId="3" fontId="21" fillId="0" borderId="19" xfId="0" applyNumberFormat="1" applyFont="1" applyFill="1" applyBorder="1" applyAlignment="1" applyProtection="1">
      <alignment vertical="center"/>
    </xf>
    <xf numFmtId="0" fontId="17" fillId="0" borderId="0" xfId="0" applyFont="1" applyFill="1" applyBorder="1" applyAlignment="1">
      <alignment horizontal="left" vertical="center" wrapText="1"/>
    </xf>
    <xf numFmtId="0" fontId="24" fillId="6" borderId="20" xfId="0" applyFont="1" applyFill="1" applyBorder="1" applyAlignment="1">
      <alignment horizontal="center" vertical="center" wrapText="1"/>
    </xf>
    <xf numFmtId="0" fontId="24" fillId="6" borderId="20" xfId="0" applyFont="1" applyFill="1" applyBorder="1" applyAlignment="1">
      <alignment horizontal="center" vertical="center"/>
    </xf>
    <xf numFmtId="0" fontId="24" fillId="6" borderId="11" xfId="0" applyFont="1" applyFill="1" applyBorder="1" applyAlignment="1">
      <alignment horizontal="center" vertical="center"/>
    </xf>
    <xf numFmtId="0" fontId="25" fillId="0" borderId="0" xfId="0" applyFont="1"/>
    <xf numFmtId="0" fontId="24" fillId="6" borderId="0" xfId="0" applyFont="1" applyFill="1" applyBorder="1" applyAlignment="1">
      <alignment horizontal="center" vertical="center"/>
    </xf>
    <xf numFmtId="0" fontId="24" fillId="6" borderId="10" xfId="0" applyFont="1" applyFill="1" applyBorder="1" applyAlignment="1">
      <alignment horizontal="center" vertical="center"/>
    </xf>
    <xf numFmtId="0" fontId="26" fillId="6" borderId="15" xfId="0" applyFont="1" applyFill="1" applyBorder="1"/>
    <xf numFmtId="0" fontId="24" fillId="6" borderId="21" xfId="0" applyFont="1" applyFill="1" applyBorder="1" applyAlignment="1">
      <alignment horizontal="center" vertical="top"/>
    </xf>
    <xf numFmtId="0" fontId="24" fillId="6" borderId="21" xfId="0" applyFont="1" applyFill="1" applyBorder="1" applyAlignment="1">
      <alignment horizontal="center" vertical="center"/>
    </xf>
    <xf numFmtId="0" fontId="24" fillId="6" borderId="21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justify" vertical="center"/>
    </xf>
    <xf numFmtId="4" fontId="25" fillId="0" borderId="3" xfId="0" applyNumberFormat="1" applyFont="1" applyBorder="1" applyAlignment="1">
      <alignment vertical="center"/>
    </xf>
    <xf numFmtId="0" fontId="27" fillId="0" borderId="22" xfId="0" applyFont="1" applyBorder="1"/>
    <xf numFmtId="43" fontId="27" fillId="0" borderId="22" xfId="1" applyFont="1" applyBorder="1"/>
    <xf numFmtId="0" fontId="27" fillId="0" borderId="20" xfId="0" applyFont="1" applyBorder="1" applyAlignment="1">
      <alignment horizontal="left" vertical="center" indent="1"/>
    </xf>
    <xf numFmtId="43" fontId="27" fillId="0" borderId="20" xfId="1" applyFont="1" applyBorder="1"/>
    <xf numFmtId="0" fontId="28" fillId="0" borderId="20" xfId="0" applyFont="1" applyBorder="1" applyAlignment="1">
      <alignment horizontal="left" indent="2"/>
    </xf>
    <xf numFmtId="43" fontId="28" fillId="0" borderId="20" xfId="1" applyFont="1" applyBorder="1"/>
    <xf numFmtId="0" fontId="29" fillId="7" borderId="23" xfId="0" applyFont="1" applyFill="1" applyBorder="1" applyAlignment="1">
      <alignment horizontal="left" indent="3"/>
    </xf>
    <xf numFmtId="43" fontId="28" fillId="7" borderId="24" xfId="1" applyFont="1" applyFill="1" applyBorder="1"/>
    <xf numFmtId="0" fontId="29" fillId="7" borderId="24" xfId="0" applyFont="1" applyFill="1" applyBorder="1" applyAlignment="1">
      <alignment horizontal="left" indent="3"/>
    </xf>
    <xf numFmtId="0" fontId="28" fillId="0" borderId="20" xfId="0" applyFont="1" applyBorder="1" applyAlignment="1">
      <alignment horizontal="left" indent="1"/>
    </xf>
    <xf numFmtId="43" fontId="28" fillId="7" borderId="0" xfId="1" applyFont="1" applyFill="1" applyBorder="1"/>
    <xf numFmtId="0" fontId="29" fillId="7" borderId="25" xfId="0" applyFont="1" applyFill="1" applyBorder="1" applyAlignment="1">
      <alignment horizontal="left" indent="3"/>
    </xf>
    <xf numFmtId="43" fontId="28" fillId="7" borderId="22" xfId="1" applyFont="1" applyFill="1" applyBorder="1"/>
    <xf numFmtId="43" fontId="28" fillId="7" borderId="26" xfId="1" applyFont="1" applyFill="1" applyBorder="1"/>
    <xf numFmtId="0" fontId="29" fillId="7" borderId="27" xfId="0" applyFont="1" applyFill="1" applyBorder="1" applyAlignment="1">
      <alignment horizontal="left" indent="3"/>
    </xf>
    <xf numFmtId="43" fontId="28" fillId="7" borderId="27" xfId="1" applyFont="1" applyFill="1" applyBorder="1"/>
    <xf numFmtId="0" fontId="28" fillId="0" borderId="0" xfId="0" applyFont="1" applyBorder="1" applyAlignment="1">
      <alignment horizontal="left" indent="1"/>
    </xf>
    <xf numFmtId="0" fontId="28" fillId="0" borderId="0" xfId="0" applyFont="1"/>
    <xf numFmtId="0" fontId="27" fillId="0" borderId="28" xfId="1" applyNumberFormat="1" applyFont="1" applyBorder="1" applyAlignment="1">
      <alignment horizontal="center"/>
    </xf>
    <xf numFmtId="0" fontId="27" fillId="4" borderId="29" xfId="0" applyFont="1" applyFill="1" applyBorder="1"/>
    <xf numFmtId="43" fontId="27" fillId="4" borderId="29" xfId="1" applyFont="1" applyFill="1" applyBorder="1" applyAlignment="1">
      <alignment horizontal="center"/>
    </xf>
    <xf numFmtId="43" fontId="29" fillId="7" borderId="24" xfId="1" applyFont="1" applyFill="1" applyBorder="1" applyAlignment="1">
      <alignment horizontal="left" indent="3"/>
    </xf>
    <xf numFmtId="43" fontId="28" fillId="8" borderId="25" xfId="1" applyFont="1" applyFill="1" applyBorder="1"/>
    <xf numFmtId="43" fontId="28" fillId="0" borderId="0" xfId="1" applyFont="1"/>
    <xf numFmtId="0" fontId="27" fillId="0" borderId="0" xfId="0" applyFont="1"/>
    <xf numFmtId="0" fontId="29" fillId="0" borderId="24" xfId="0" applyFont="1" applyFill="1" applyBorder="1" applyAlignment="1">
      <alignment horizontal="left" indent="3"/>
    </xf>
    <xf numFmtId="43" fontId="28" fillId="0" borderId="24" xfId="1" applyFont="1" applyFill="1" applyBorder="1"/>
    <xf numFmtId="43" fontId="28" fillId="8" borderId="0" xfId="1" applyFont="1" applyFill="1"/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formatica/Downloads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283"/>
  <sheetViews>
    <sheetView zoomScaleNormal="100" workbookViewId="0">
      <selection activeCell="H75" sqref="H75"/>
    </sheetView>
  </sheetViews>
  <sheetFormatPr baseColWidth="10" defaultColWidth="14.7109375" defaultRowHeight="15" zeroHeight="1"/>
  <cols>
    <col min="1" max="1" width="78" style="14" customWidth="1"/>
    <col min="2" max="2" width="19.5703125" customWidth="1"/>
    <col min="3" max="3" width="18.28515625" customWidth="1"/>
    <col min="4" max="4" width="75.5703125" style="14" customWidth="1"/>
    <col min="5" max="5" width="20" customWidth="1"/>
    <col min="6" max="6" width="20.7109375" customWidth="1"/>
  </cols>
  <sheetData>
    <row r="1" spans="1:6" s="1" customFormat="1" ht="37.5" customHeight="1">
      <c r="A1" s="31" t="s">
        <v>0</v>
      </c>
      <c r="B1" s="31"/>
      <c r="C1" s="31"/>
      <c r="D1" s="31"/>
      <c r="E1" s="31"/>
      <c r="F1" s="31"/>
    </row>
    <row r="2" spans="1:6">
      <c r="A2" s="32" t="s">
        <v>122</v>
      </c>
      <c r="B2" s="33"/>
      <c r="C2" s="33"/>
      <c r="D2" s="33"/>
      <c r="E2" s="33"/>
      <c r="F2" s="34"/>
    </row>
    <row r="3" spans="1:6">
      <c r="A3" s="35" t="s">
        <v>1</v>
      </c>
      <c r="B3" s="36"/>
      <c r="C3" s="36"/>
      <c r="D3" s="36"/>
      <c r="E3" s="36"/>
      <c r="F3" s="37"/>
    </row>
    <row r="4" spans="1:6">
      <c r="A4" s="35" t="s">
        <v>123</v>
      </c>
      <c r="B4" s="36"/>
      <c r="C4" s="36"/>
      <c r="D4" s="36"/>
      <c r="E4" s="36"/>
      <c r="F4" s="37"/>
    </row>
    <row r="5" spans="1:6">
      <c r="A5" s="38" t="s">
        <v>2</v>
      </c>
      <c r="B5" s="39"/>
      <c r="C5" s="39"/>
      <c r="D5" s="39"/>
      <c r="E5" s="39"/>
      <c r="F5" s="40"/>
    </row>
    <row r="6" spans="1:6" ht="30">
      <c r="A6" s="2" t="s">
        <v>3</v>
      </c>
      <c r="B6" s="3">
        <v>2024</v>
      </c>
      <c r="C6" s="4" t="s">
        <v>124</v>
      </c>
      <c r="D6" s="5" t="s">
        <v>4</v>
      </c>
      <c r="E6" s="3">
        <v>2024</v>
      </c>
      <c r="F6" s="4" t="s">
        <v>124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33006875.34</v>
      </c>
      <c r="C9" s="26">
        <f>SUM(C10:C16)</f>
        <v>59498136.580000006</v>
      </c>
      <c r="D9" s="15" t="s">
        <v>10</v>
      </c>
      <c r="E9" s="26">
        <f>SUM(E10:E18)</f>
        <v>2208026.8899999997</v>
      </c>
      <c r="F9" s="26">
        <f>SUM(F10:F18)</f>
        <v>5826271.9400000013</v>
      </c>
    </row>
    <row r="10" spans="1:6">
      <c r="A10" s="10" t="s">
        <v>11</v>
      </c>
      <c r="B10" s="29">
        <v>389736.74</v>
      </c>
      <c r="C10" s="29">
        <v>389736.74</v>
      </c>
      <c r="D10" s="16" t="s">
        <v>12</v>
      </c>
      <c r="E10" s="29">
        <v>219830.86</v>
      </c>
      <c r="F10" s="29">
        <v>454949.86</v>
      </c>
    </row>
    <row r="11" spans="1:6">
      <c r="A11" s="10" t="s">
        <v>13</v>
      </c>
      <c r="B11" s="29">
        <v>32617138.600000001</v>
      </c>
      <c r="C11" s="29">
        <v>59108399.840000004</v>
      </c>
      <c r="D11" s="16" t="s">
        <v>14</v>
      </c>
      <c r="E11" s="29">
        <v>-2330638.9500000002</v>
      </c>
      <c r="F11" s="29">
        <v>-1456433.26</v>
      </c>
    </row>
    <row r="12" spans="1:6">
      <c r="A12" s="10" t="s">
        <v>15</v>
      </c>
      <c r="B12" s="29">
        <v>0</v>
      </c>
      <c r="C12" s="29">
        <v>0</v>
      </c>
      <c r="D12" s="16" t="s">
        <v>16</v>
      </c>
      <c r="E12" s="29">
        <v>2218756.5</v>
      </c>
      <c r="F12" s="29">
        <v>4672287.9800000004</v>
      </c>
    </row>
    <row r="13" spans="1:6">
      <c r="A13" s="10" t="s">
        <v>17</v>
      </c>
      <c r="B13" s="29">
        <v>0</v>
      </c>
      <c r="C13" s="29">
        <v>0</v>
      </c>
      <c r="D13" s="16" t="s">
        <v>18</v>
      </c>
      <c r="E13" s="29">
        <v>0</v>
      </c>
      <c r="F13" s="29">
        <v>0</v>
      </c>
    </row>
    <row r="14" spans="1:6">
      <c r="A14" s="10" t="s">
        <v>19</v>
      </c>
      <c r="B14" s="29">
        <v>0</v>
      </c>
      <c r="C14" s="29">
        <v>0</v>
      </c>
      <c r="D14" s="16" t="s">
        <v>20</v>
      </c>
      <c r="E14" s="29">
        <v>278182</v>
      </c>
      <c r="F14" s="29">
        <v>278182</v>
      </c>
    </row>
    <row r="15" spans="1:6">
      <c r="A15" s="10" t="s">
        <v>21</v>
      </c>
      <c r="B15" s="29">
        <v>0</v>
      </c>
      <c r="C15" s="29">
        <v>0</v>
      </c>
      <c r="D15" s="16" t="s">
        <v>22</v>
      </c>
      <c r="E15" s="29">
        <v>0</v>
      </c>
      <c r="F15" s="29">
        <v>0</v>
      </c>
    </row>
    <row r="16" spans="1:6">
      <c r="A16" s="10" t="s">
        <v>23</v>
      </c>
      <c r="B16" s="29">
        <v>0</v>
      </c>
      <c r="C16" s="29">
        <v>0</v>
      </c>
      <c r="D16" s="16" t="s">
        <v>24</v>
      </c>
      <c r="E16" s="29">
        <v>1108570.6399999999</v>
      </c>
      <c r="F16" s="29">
        <v>1066509.05</v>
      </c>
    </row>
    <row r="17" spans="1:6">
      <c r="A17" s="9" t="s">
        <v>25</v>
      </c>
      <c r="B17" s="26">
        <f>SUM(B18:B24)</f>
        <v>2979906.01</v>
      </c>
      <c r="C17" s="26">
        <f>SUM(C18:C24)</f>
        <v>2656800.6099999994</v>
      </c>
      <c r="D17" s="16" t="s">
        <v>26</v>
      </c>
      <c r="E17" s="29">
        <v>0</v>
      </c>
      <c r="F17" s="29">
        <v>0</v>
      </c>
    </row>
    <row r="18" spans="1:6">
      <c r="A18" s="10" t="s">
        <v>27</v>
      </c>
      <c r="B18" s="29">
        <v>0</v>
      </c>
      <c r="C18" s="29">
        <v>0</v>
      </c>
      <c r="D18" s="16" t="s">
        <v>28</v>
      </c>
      <c r="E18" s="29">
        <v>713325.84</v>
      </c>
      <c r="F18" s="29">
        <v>810776.31</v>
      </c>
    </row>
    <row r="19" spans="1:6">
      <c r="A19" s="10" t="s">
        <v>29</v>
      </c>
      <c r="B19" s="29">
        <v>1892467.71</v>
      </c>
      <c r="C19" s="29">
        <v>1892301.21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29">
        <v>746708.95</v>
      </c>
      <c r="C20" s="29">
        <v>423770.05</v>
      </c>
      <c r="D20" s="16" t="s">
        <v>32</v>
      </c>
      <c r="E20" s="29">
        <v>0</v>
      </c>
      <c r="F20" s="29">
        <v>0</v>
      </c>
    </row>
    <row r="21" spans="1:6">
      <c r="A21" s="10" t="s">
        <v>33</v>
      </c>
      <c r="B21" s="29">
        <v>237788.32</v>
      </c>
      <c r="C21" s="29">
        <v>237788.32</v>
      </c>
      <c r="D21" s="16" t="s">
        <v>34</v>
      </c>
      <c r="E21" s="29">
        <v>0</v>
      </c>
      <c r="F21" s="29">
        <v>0</v>
      </c>
    </row>
    <row r="22" spans="1:6">
      <c r="A22" s="10" t="s">
        <v>35</v>
      </c>
      <c r="B22" s="29">
        <v>30000</v>
      </c>
      <c r="C22" s="29">
        <v>30000</v>
      </c>
      <c r="D22" s="16" t="s">
        <v>36</v>
      </c>
      <c r="E22" s="29">
        <v>0</v>
      </c>
      <c r="F22" s="29">
        <v>0</v>
      </c>
    </row>
    <row r="23" spans="1:6">
      <c r="A23" s="10" t="s">
        <v>37</v>
      </c>
      <c r="B23" s="29">
        <v>0</v>
      </c>
      <c r="C23" s="29">
        <v>0</v>
      </c>
      <c r="D23" s="15" t="s">
        <v>38</v>
      </c>
      <c r="E23" s="26">
        <f>E24+E25</f>
        <v>0</v>
      </c>
      <c r="F23" s="26">
        <f>F24+F25</f>
        <v>0</v>
      </c>
    </row>
    <row r="24" spans="1:6">
      <c r="A24" s="10" t="s">
        <v>39</v>
      </c>
      <c r="B24" s="29">
        <v>72941.03</v>
      </c>
      <c r="C24" s="29">
        <v>72941.03</v>
      </c>
      <c r="D24" s="16" t="s">
        <v>40</v>
      </c>
      <c r="E24" s="29">
        <v>0</v>
      </c>
      <c r="F24" s="29">
        <v>0</v>
      </c>
    </row>
    <row r="25" spans="1:6">
      <c r="A25" s="9" t="s">
        <v>41</v>
      </c>
      <c r="B25" s="26">
        <f>SUM(B26:B30)</f>
        <v>5804987.4299999997</v>
      </c>
      <c r="C25" s="26">
        <f>SUM(C26:C30)</f>
        <v>10852073.699999999</v>
      </c>
      <c r="D25" s="16" t="s">
        <v>42</v>
      </c>
      <c r="E25" s="29">
        <v>0</v>
      </c>
      <c r="F25" s="29">
        <v>0</v>
      </c>
    </row>
    <row r="26" spans="1:6">
      <c r="A26" s="10" t="s">
        <v>43</v>
      </c>
      <c r="B26" s="29">
        <v>32520.09</v>
      </c>
      <c r="C26" s="29">
        <v>32520.09</v>
      </c>
      <c r="D26" s="15" t="s">
        <v>44</v>
      </c>
      <c r="E26" s="29">
        <v>0</v>
      </c>
      <c r="F26" s="29">
        <v>0</v>
      </c>
    </row>
    <row r="27" spans="1:6">
      <c r="A27" s="10" t="s">
        <v>45</v>
      </c>
      <c r="B27" s="29">
        <v>0</v>
      </c>
      <c r="C27" s="29">
        <v>0</v>
      </c>
      <c r="D27" s="15" t="s">
        <v>46</v>
      </c>
      <c r="E27" s="26">
        <f>SUM(E28:E30)</f>
        <v>0</v>
      </c>
      <c r="F27" s="26">
        <f>SUM(F28:F30)</f>
        <v>0</v>
      </c>
    </row>
    <row r="28" spans="1:6">
      <c r="A28" s="10" t="s">
        <v>47</v>
      </c>
      <c r="B28" s="29">
        <v>-10000</v>
      </c>
      <c r="C28" s="29">
        <v>-10000</v>
      </c>
      <c r="D28" s="16" t="s">
        <v>48</v>
      </c>
      <c r="E28" s="29">
        <v>0</v>
      </c>
      <c r="F28" s="29">
        <v>0</v>
      </c>
    </row>
    <row r="29" spans="1:6">
      <c r="A29" s="10" t="s">
        <v>49</v>
      </c>
      <c r="B29" s="29">
        <v>5782467.3399999999</v>
      </c>
      <c r="C29" s="29">
        <v>10829553.609999999</v>
      </c>
      <c r="D29" s="16" t="s">
        <v>50</v>
      </c>
      <c r="E29" s="29">
        <v>0</v>
      </c>
      <c r="F29" s="29">
        <v>0</v>
      </c>
    </row>
    <row r="30" spans="1:6">
      <c r="A30" s="10" t="s">
        <v>51</v>
      </c>
      <c r="B30" s="29">
        <v>0</v>
      </c>
      <c r="C30" s="29">
        <v>0</v>
      </c>
      <c r="D30" s="16" t="s">
        <v>52</v>
      </c>
      <c r="E30" s="29">
        <v>0</v>
      </c>
      <c r="F30" s="29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29">
        <v>0</v>
      </c>
      <c r="C32" s="29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29">
        <v>0</v>
      </c>
      <c r="C33" s="29">
        <v>0</v>
      </c>
      <c r="D33" s="16" t="s">
        <v>58</v>
      </c>
      <c r="E33" s="29">
        <v>0</v>
      </c>
      <c r="F33" s="29">
        <v>0</v>
      </c>
    </row>
    <row r="34" spans="1:6">
      <c r="A34" s="10" t="s">
        <v>59</v>
      </c>
      <c r="B34" s="29">
        <v>0</v>
      </c>
      <c r="C34" s="29">
        <v>0</v>
      </c>
      <c r="D34" s="16" t="s">
        <v>60</v>
      </c>
      <c r="E34" s="29">
        <v>0</v>
      </c>
      <c r="F34" s="29">
        <v>0</v>
      </c>
    </row>
    <row r="35" spans="1:6">
      <c r="A35" s="10" t="s">
        <v>61</v>
      </c>
      <c r="B35" s="29">
        <v>0</v>
      </c>
      <c r="C35" s="29">
        <v>0</v>
      </c>
      <c r="D35" s="16" t="s">
        <v>62</v>
      </c>
      <c r="E35" s="29">
        <v>0</v>
      </c>
      <c r="F35" s="29">
        <v>0</v>
      </c>
    </row>
    <row r="36" spans="1:6">
      <c r="A36" s="10" t="s">
        <v>63</v>
      </c>
      <c r="B36" s="29">
        <v>0</v>
      </c>
      <c r="C36" s="29">
        <v>0</v>
      </c>
      <c r="D36" s="16" t="s">
        <v>64</v>
      </c>
      <c r="E36" s="29">
        <v>0</v>
      </c>
      <c r="F36" s="29">
        <v>0</v>
      </c>
    </row>
    <row r="37" spans="1:6">
      <c r="A37" s="9" t="s">
        <v>65</v>
      </c>
      <c r="B37" s="29">
        <v>0</v>
      </c>
      <c r="C37" s="29">
        <v>0</v>
      </c>
      <c r="D37" s="16" t="s">
        <v>66</v>
      </c>
      <c r="E37" s="29">
        <v>0</v>
      </c>
      <c r="F37" s="29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29">
        <v>0</v>
      </c>
      <c r="C39" s="29">
        <v>0</v>
      </c>
      <c r="D39" s="16" t="s">
        <v>70</v>
      </c>
      <c r="E39" s="29">
        <v>0</v>
      </c>
      <c r="F39" s="29">
        <v>0</v>
      </c>
    </row>
    <row r="40" spans="1:6">
      <c r="A40" s="10" t="s">
        <v>71</v>
      </c>
      <c r="B40" s="29">
        <v>0</v>
      </c>
      <c r="C40" s="29">
        <v>0</v>
      </c>
      <c r="D40" s="16" t="s">
        <v>72</v>
      </c>
      <c r="E40" s="29">
        <v>0</v>
      </c>
      <c r="F40" s="29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29">
        <v>0</v>
      </c>
      <c r="F41" s="29">
        <v>0</v>
      </c>
    </row>
    <row r="42" spans="1:6">
      <c r="A42" s="10" t="s">
        <v>75</v>
      </c>
      <c r="B42" s="29">
        <v>0</v>
      </c>
      <c r="C42" s="29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29">
        <v>0</v>
      </c>
      <c r="C43" s="29">
        <v>0</v>
      </c>
      <c r="D43" s="16" t="s">
        <v>78</v>
      </c>
      <c r="E43" s="29">
        <v>0</v>
      </c>
      <c r="F43" s="29">
        <v>0</v>
      </c>
    </row>
    <row r="44" spans="1:6">
      <c r="A44" s="10" t="s">
        <v>79</v>
      </c>
      <c r="B44" s="29">
        <v>0</v>
      </c>
      <c r="C44" s="29">
        <v>0</v>
      </c>
      <c r="D44" s="16" t="s">
        <v>80</v>
      </c>
      <c r="E44" s="29">
        <v>0</v>
      </c>
      <c r="F44" s="29">
        <v>0</v>
      </c>
    </row>
    <row r="45" spans="1:6">
      <c r="A45" s="10" t="s">
        <v>81</v>
      </c>
      <c r="B45" s="29">
        <v>0</v>
      </c>
      <c r="C45" s="29">
        <v>0</v>
      </c>
      <c r="D45" s="16" t="s">
        <v>82</v>
      </c>
      <c r="E45" s="29">
        <v>0</v>
      </c>
      <c r="F45" s="29">
        <v>0</v>
      </c>
    </row>
    <row r="46" spans="1:6">
      <c r="A46" s="7"/>
      <c r="B46" s="27"/>
      <c r="C46" s="27"/>
      <c r="D46" s="17"/>
      <c r="E46" s="27">
        <v>0</v>
      </c>
      <c r="F46" s="27">
        <v>0</v>
      </c>
    </row>
    <row r="47" spans="1:6">
      <c r="A47" s="11" t="s">
        <v>83</v>
      </c>
      <c r="B47" s="28">
        <f>B9+B17+B25+B31+B37+B38+B41</f>
        <v>41791768.780000001</v>
      </c>
      <c r="C47" s="28">
        <f>C9+C17+C25+C31+C37+C38+C41</f>
        <v>73007010.890000001</v>
      </c>
      <c r="D47" s="18" t="s">
        <v>84</v>
      </c>
      <c r="E47" s="28">
        <f>E9+E19+E23+E26+E27+E31+E38+E42</f>
        <v>2208026.8899999997</v>
      </c>
      <c r="F47" s="28">
        <f>F9+F19+F23+F26+F27+F31+F38+F42</f>
        <v>5826271.9400000013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29">
        <v>-963755.72</v>
      </c>
      <c r="C50" s="29">
        <v>-963755.72</v>
      </c>
      <c r="D50" s="15" t="s">
        <v>88</v>
      </c>
      <c r="E50" s="29">
        <v>0</v>
      </c>
      <c r="F50" s="29">
        <v>0</v>
      </c>
    </row>
    <row r="51" spans="1:6">
      <c r="A51" s="9" t="s">
        <v>89</v>
      </c>
      <c r="B51" s="29">
        <v>0</v>
      </c>
      <c r="C51" s="29">
        <v>0</v>
      </c>
      <c r="D51" s="15" t="s">
        <v>90</v>
      </c>
      <c r="E51" s="29">
        <v>0</v>
      </c>
      <c r="F51" s="29">
        <v>0</v>
      </c>
    </row>
    <row r="52" spans="1:6">
      <c r="A52" s="9" t="s">
        <v>91</v>
      </c>
      <c r="B52" s="29">
        <v>249690374.69</v>
      </c>
      <c r="C52" s="29">
        <v>204212446.03999999</v>
      </c>
      <c r="D52" s="15" t="s">
        <v>92</v>
      </c>
      <c r="E52" s="29">
        <v>0</v>
      </c>
      <c r="F52" s="29">
        <v>0</v>
      </c>
    </row>
    <row r="53" spans="1:6">
      <c r="A53" s="9" t="s">
        <v>93</v>
      </c>
      <c r="B53" s="29">
        <v>30692855.48</v>
      </c>
      <c r="C53" s="29">
        <v>25963392.43</v>
      </c>
      <c r="D53" s="15" t="s">
        <v>94</v>
      </c>
      <c r="E53" s="29">
        <v>0</v>
      </c>
      <c r="F53" s="29">
        <v>0</v>
      </c>
    </row>
    <row r="54" spans="1:6">
      <c r="A54" s="9" t="s">
        <v>95</v>
      </c>
      <c r="B54" s="29">
        <v>112810</v>
      </c>
      <c r="C54" s="29">
        <v>112810</v>
      </c>
      <c r="D54" s="15" t="s">
        <v>96</v>
      </c>
      <c r="E54" s="29">
        <v>0</v>
      </c>
      <c r="F54" s="29">
        <v>0</v>
      </c>
    </row>
    <row r="55" spans="1:6">
      <c r="A55" s="9" t="s">
        <v>97</v>
      </c>
      <c r="B55" s="29">
        <v>-14634948.25</v>
      </c>
      <c r="C55" s="29">
        <v>-14634948.25</v>
      </c>
      <c r="D55" s="19" t="s">
        <v>98</v>
      </c>
      <c r="E55" s="29">
        <v>0</v>
      </c>
      <c r="F55" s="29">
        <v>0</v>
      </c>
    </row>
    <row r="56" spans="1:6">
      <c r="A56" s="9" t="s">
        <v>99</v>
      </c>
      <c r="B56" s="29">
        <v>4728376.91</v>
      </c>
      <c r="C56" s="29">
        <v>4713376.9000000004</v>
      </c>
      <c r="D56" s="17"/>
      <c r="E56" s="27"/>
      <c r="F56" s="27"/>
    </row>
    <row r="57" spans="1:6">
      <c r="A57" s="9" t="s">
        <v>100</v>
      </c>
      <c r="B57" s="29">
        <v>0</v>
      </c>
      <c r="C57" s="29">
        <v>0</v>
      </c>
      <c r="D57" s="18" t="s">
        <v>101</v>
      </c>
      <c r="E57" s="28">
        <f>SUM(E50:E55)</f>
        <v>0</v>
      </c>
      <c r="F57" s="28">
        <f>SUM(F50:F55)</f>
        <v>0</v>
      </c>
    </row>
    <row r="58" spans="1:6">
      <c r="A58" s="9" t="s">
        <v>102</v>
      </c>
      <c r="B58" s="29">
        <v>0</v>
      </c>
      <c r="C58" s="29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2208026.8899999997</v>
      </c>
      <c r="F59" s="28">
        <f>F47+F57</f>
        <v>5826271.9400000013</v>
      </c>
    </row>
    <row r="60" spans="1:6">
      <c r="A60" s="11" t="s">
        <v>104</v>
      </c>
      <c r="B60" s="28">
        <f>SUM(B50:B58)</f>
        <v>269625713.11000001</v>
      </c>
      <c r="C60" s="28">
        <f>SUM(C50:C58)</f>
        <v>219403321.40000001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311417481.88999999</v>
      </c>
      <c r="C62" s="28">
        <f>SUM(C47+C60)</f>
        <v>292410332.29000002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6882418.9299999997</v>
      </c>
      <c r="F63" s="26">
        <f>SUM(F64:F66)</f>
        <v>6882418.9299999997</v>
      </c>
    </row>
    <row r="64" spans="1:6">
      <c r="A64" s="7"/>
      <c r="B64" s="24"/>
      <c r="C64" s="24"/>
      <c r="D64" s="15" t="s">
        <v>108</v>
      </c>
      <c r="E64" s="29">
        <v>6071228.9299999997</v>
      </c>
      <c r="F64" s="29">
        <v>6071228.9299999997</v>
      </c>
    </row>
    <row r="65" spans="1:6">
      <c r="A65" s="7"/>
      <c r="B65" s="24"/>
      <c r="C65" s="24"/>
      <c r="D65" s="19" t="s">
        <v>109</v>
      </c>
      <c r="E65" s="29">
        <v>811190</v>
      </c>
      <c r="F65" s="29">
        <v>811190</v>
      </c>
    </row>
    <row r="66" spans="1:6">
      <c r="A66" s="7"/>
      <c r="B66" s="24"/>
      <c r="C66" s="24"/>
      <c r="D66" s="15" t="s">
        <v>110</v>
      </c>
      <c r="E66" s="29">
        <v>0</v>
      </c>
      <c r="F66" s="29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302286282.55000001</v>
      </c>
      <c r="F68" s="26">
        <f>SUM(F69:F73)</f>
        <v>279701641.42000002</v>
      </c>
    </row>
    <row r="69" spans="1:6">
      <c r="A69" s="12"/>
      <c r="B69" s="24"/>
      <c r="C69" s="24"/>
      <c r="D69" s="15" t="s">
        <v>112</v>
      </c>
      <c r="E69" s="29">
        <v>22741167.73</v>
      </c>
      <c r="F69" s="29">
        <v>87127432.799999997</v>
      </c>
    </row>
    <row r="70" spans="1:6">
      <c r="A70" s="12"/>
      <c r="B70" s="24"/>
      <c r="C70" s="24"/>
      <c r="D70" s="15" t="s">
        <v>113</v>
      </c>
      <c r="E70" s="29">
        <v>278453379.81999999</v>
      </c>
      <c r="F70" s="29">
        <v>191482473.62</v>
      </c>
    </row>
    <row r="71" spans="1:6">
      <c r="A71" s="12"/>
      <c r="B71" s="24"/>
      <c r="C71" s="24"/>
      <c r="D71" s="15" t="s">
        <v>114</v>
      </c>
      <c r="E71" s="29">
        <v>1091735</v>
      </c>
      <c r="F71" s="29">
        <v>1091735</v>
      </c>
    </row>
    <row r="72" spans="1:6">
      <c r="A72" s="12"/>
      <c r="B72" s="24"/>
      <c r="C72" s="24"/>
      <c r="D72" s="15" t="s">
        <v>115</v>
      </c>
      <c r="E72" s="29">
        <v>0</v>
      </c>
      <c r="F72" s="29">
        <v>0</v>
      </c>
    </row>
    <row r="73" spans="1:6">
      <c r="A73" s="12"/>
      <c r="B73" s="24"/>
      <c r="C73" s="24"/>
      <c r="D73" s="15" t="s">
        <v>116</v>
      </c>
      <c r="E73" s="29">
        <v>0</v>
      </c>
      <c r="F73" s="29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29">
        <v>0</v>
      </c>
      <c r="F76" s="29">
        <v>0</v>
      </c>
    </row>
    <row r="77" spans="1:6">
      <c r="A77" s="12"/>
      <c r="B77" s="24"/>
      <c r="C77" s="24"/>
      <c r="D77" s="15" t="s">
        <v>119</v>
      </c>
      <c r="E77" s="29">
        <v>0</v>
      </c>
      <c r="F77" s="29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309168701.48000002</v>
      </c>
      <c r="F79" s="28">
        <f>F63+F68+F75</f>
        <v>286584060.35000002</v>
      </c>
    </row>
    <row r="80" spans="1:6">
      <c r="A80" s="12"/>
      <c r="B80" s="24"/>
      <c r="C80" s="24"/>
      <c r="D80" s="17"/>
      <c r="E80" s="27"/>
      <c r="F80" s="27"/>
    </row>
    <row r="81" spans="1:8">
      <c r="A81" s="12"/>
      <c r="B81" s="24"/>
      <c r="C81" s="24"/>
      <c r="D81" s="18" t="s">
        <v>121</v>
      </c>
      <c r="E81" s="28">
        <f>E59+E79</f>
        <v>311376728.37</v>
      </c>
      <c r="F81" s="28">
        <f>F59+F79</f>
        <v>292410332.29000002</v>
      </c>
      <c r="H81" s="30"/>
    </row>
    <row r="82" spans="1:8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  <dataValidation allowBlank="1" showInputMessage="1" showErrorMessage="1" prompt="31 de diciembre de 20XN-1 (e)" sqref="C6 F6"/>
    <dataValidation allowBlank="1" showInputMessage="1" showErrorMessage="1" prompt="20XN (d)" sqref="B6 E6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A33" sqref="A33:H37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41" t="s">
        <v>125</v>
      </c>
      <c r="B1" s="41"/>
      <c r="C1" s="41"/>
      <c r="D1" s="41"/>
      <c r="E1" s="41"/>
      <c r="F1" s="41"/>
      <c r="G1" s="41"/>
      <c r="H1" s="41"/>
      <c r="I1" s="1"/>
    </row>
    <row r="2" spans="1:9">
      <c r="A2" s="42" t="s">
        <v>122</v>
      </c>
      <c r="B2" s="43"/>
      <c r="C2" s="43"/>
      <c r="D2" s="43"/>
      <c r="E2" s="43"/>
      <c r="F2" s="43"/>
      <c r="G2" s="43"/>
      <c r="H2" s="44"/>
    </row>
    <row r="3" spans="1:9">
      <c r="A3" s="35" t="s">
        <v>126</v>
      </c>
      <c r="B3" s="45"/>
      <c r="C3" s="45"/>
      <c r="D3" s="45"/>
      <c r="E3" s="45"/>
      <c r="F3" s="45"/>
      <c r="G3" s="45"/>
      <c r="H3" s="37"/>
    </row>
    <row r="4" spans="1:9">
      <c r="A4" s="46" t="s">
        <v>127</v>
      </c>
      <c r="B4" s="47"/>
      <c r="C4" s="47"/>
      <c r="D4" s="47"/>
      <c r="E4" s="47"/>
      <c r="F4" s="47"/>
      <c r="G4" s="47"/>
      <c r="H4" s="48"/>
    </row>
    <row r="5" spans="1:9">
      <c r="A5" s="38" t="s">
        <v>2</v>
      </c>
      <c r="B5" s="39"/>
      <c r="C5" s="39"/>
      <c r="D5" s="39"/>
      <c r="E5" s="39"/>
      <c r="F5" s="39"/>
      <c r="G5" s="39"/>
      <c r="H5" s="40"/>
    </row>
    <row r="6" spans="1:9" ht="45">
      <c r="A6" s="49" t="s">
        <v>128</v>
      </c>
      <c r="B6" s="50" t="s">
        <v>129</v>
      </c>
      <c r="C6" s="49" t="s">
        <v>130</v>
      </c>
      <c r="D6" s="49" t="s">
        <v>131</v>
      </c>
      <c r="E6" s="49" t="s">
        <v>132</v>
      </c>
      <c r="F6" s="49" t="s">
        <v>133</v>
      </c>
      <c r="G6" s="49" t="s">
        <v>134</v>
      </c>
      <c r="H6" s="51" t="s">
        <v>135</v>
      </c>
      <c r="I6" s="52"/>
    </row>
    <row r="7" spans="1:9">
      <c r="A7" s="53"/>
      <c r="B7" s="53"/>
      <c r="C7" s="53"/>
      <c r="D7" s="53"/>
      <c r="E7" s="53"/>
      <c r="F7" s="53"/>
      <c r="G7" s="53"/>
      <c r="H7" s="53"/>
      <c r="I7" s="52"/>
    </row>
    <row r="8" spans="1:9">
      <c r="A8" s="54" t="s">
        <v>136</v>
      </c>
      <c r="B8" s="55">
        <f>B9+B13</f>
        <v>0</v>
      </c>
      <c r="C8" s="55">
        <f>C9+C13</f>
        <v>0</v>
      </c>
      <c r="D8" s="55">
        <f t="shared" ref="D8:H8" si="0">D9+D13</f>
        <v>0</v>
      </c>
      <c r="E8" s="55">
        <f t="shared" si="0"/>
        <v>0</v>
      </c>
      <c r="F8" s="55">
        <f>F9+F13</f>
        <v>0</v>
      </c>
      <c r="G8" s="55">
        <f t="shared" si="0"/>
        <v>0</v>
      </c>
      <c r="H8" s="55">
        <f t="shared" si="0"/>
        <v>0</v>
      </c>
    </row>
    <row r="9" spans="1:9">
      <c r="A9" s="56" t="s">
        <v>137</v>
      </c>
      <c r="B9" s="57">
        <f>SUM(B10:B12)</f>
        <v>0</v>
      </c>
      <c r="C9" s="57">
        <f t="shared" ref="C9:H13" si="1">SUM(C10:C12)</f>
        <v>0</v>
      </c>
      <c r="D9" s="57">
        <f t="shared" si="1"/>
        <v>0</v>
      </c>
      <c r="E9" s="57">
        <f t="shared" si="1"/>
        <v>0</v>
      </c>
      <c r="F9" s="57">
        <f>B9+C9-D9+E9</f>
        <v>0</v>
      </c>
      <c r="G9" s="57">
        <f t="shared" si="1"/>
        <v>0</v>
      </c>
      <c r="H9" s="57">
        <f t="shared" si="1"/>
        <v>0</v>
      </c>
    </row>
    <row r="10" spans="1:9">
      <c r="A10" s="58" t="s">
        <v>138</v>
      </c>
      <c r="B10" s="59">
        <v>0</v>
      </c>
      <c r="C10" s="59">
        <v>0</v>
      </c>
      <c r="D10" s="59">
        <v>0</v>
      </c>
      <c r="E10" s="59">
        <v>0</v>
      </c>
      <c r="F10" s="57">
        <f>B10+C10-D10+E10</f>
        <v>0</v>
      </c>
      <c r="G10" s="59">
        <v>0</v>
      </c>
      <c r="H10" s="59">
        <v>0</v>
      </c>
    </row>
    <row r="11" spans="1:9">
      <c r="A11" s="58" t="s">
        <v>139</v>
      </c>
      <c r="B11" s="59">
        <v>0</v>
      </c>
      <c r="C11" s="57">
        <v>0</v>
      </c>
      <c r="D11" s="59">
        <v>0</v>
      </c>
      <c r="E11" s="59">
        <v>0</v>
      </c>
      <c r="F11" s="57">
        <f>B11+C11-D11+E11</f>
        <v>0</v>
      </c>
      <c r="G11" s="59">
        <v>0</v>
      </c>
      <c r="H11" s="57">
        <v>0</v>
      </c>
    </row>
    <row r="12" spans="1:9">
      <c r="A12" s="58" t="s">
        <v>140</v>
      </c>
      <c r="B12" s="59">
        <v>0</v>
      </c>
      <c r="C12" s="57">
        <v>0</v>
      </c>
      <c r="D12" s="59">
        <v>0</v>
      </c>
      <c r="E12" s="59">
        <v>0</v>
      </c>
      <c r="F12" s="57">
        <f>B12+C12-D12+E12</f>
        <v>0</v>
      </c>
      <c r="G12" s="59">
        <v>0</v>
      </c>
      <c r="H12" s="57">
        <v>0</v>
      </c>
    </row>
    <row r="13" spans="1:9">
      <c r="A13" s="56" t="s">
        <v>141</v>
      </c>
      <c r="B13" s="57">
        <f>SUM(B14:B16)</f>
        <v>0</v>
      </c>
      <c r="C13" s="57">
        <f t="shared" ref="C13:H13" si="2">SUM(C14:C16)</f>
        <v>0</v>
      </c>
      <c r="D13" s="57">
        <f t="shared" si="2"/>
        <v>0</v>
      </c>
      <c r="E13" s="57">
        <f t="shared" si="2"/>
        <v>0</v>
      </c>
      <c r="F13" s="57">
        <f t="shared" ref="F13" si="3">B13+C13-D13+E13</f>
        <v>0</v>
      </c>
      <c r="G13" s="57">
        <f t="shared" si="1"/>
        <v>0</v>
      </c>
      <c r="H13" s="57">
        <f t="shared" si="2"/>
        <v>0</v>
      </c>
    </row>
    <row r="14" spans="1:9">
      <c r="A14" s="58" t="s">
        <v>142</v>
      </c>
      <c r="B14" s="59">
        <v>0</v>
      </c>
      <c r="C14" s="59">
        <v>0</v>
      </c>
      <c r="D14" s="59">
        <v>0</v>
      </c>
      <c r="E14" s="59">
        <v>0</v>
      </c>
      <c r="F14" s="57">
        <f>B14+C14-D14+E14</f>
        <v>0</v>
      </c>
      <c r="G14" s="57">
        <v>0</v>
      </c>
      <c r="H14" s="59">
        <v>0</v>
      </c>
    </row>
    <row r="15" spans="1:9">
      <c r="A15" s="58" t="s">
        <v>143</v>
      </c>
      <c r="B15" s="59">
        <v>0</v>
      </c>
      <c r="C15" s="59">
        <v>0</v>
      </c>
      <c r="D15" s="59">
        <v>0</v>
      </c>
      <c r="E15" s="59">
        <v>0</v>
      </c>
      <c r="F15" s="57">
        <f>B15+C15-D15+E15</f>
        <v>0</v>
      </c>
      <c r="G15" s="57">
        <v>0</v>
      </c>
      <c r="H15" s="57">
        <v>0</v>
      </c>
    </row>
    <row r="16" spans="1:9">
      <c r="A16" s="58" t="s">
        <v>144</v>
      </c>
      <c r="B16" s="59">
        <v>0</v>
      </c>
      <c r="C16" s="59">
        <v>0</v>
      </c>
      <c r="D16" s="59">
        <v>0</v>
      </c>
      <c r="E16" s="59">
        <v>0</v>
      </c>
      <c r="F16" s="57">
        <f>B16+C16-D16+E16</f>
        <v>0</v>
      </c>
      <c r="G16" s="57">
        <v>0</v>
      </c>
      <c r="H16" s="57">
        <v>0</v>
      </c>
    </row>
    <row r="17" spans="1:8">
      <c r="A17" s="60"/>
      <c r="B17" s="61"/>
      <c r="C17" s="61"/>
      <c r="D17" s="61"/>
      <c r="E17" s="61"/>
      <c r="F17" s="61"/>
      <c r="G17" s="61"/>
      <c r="H17" s="61"/>
    </row>
    <row r="18" spans="1:8">
      <c r="A18" s="54" t="s">
        <v>145</v>
      </c>
      <c r="B18" s="55">
        <v>5826271.9400000004</v>
      </c>
      <c r="C18" s="62"/>
      <c r="D18" s="62"/>
      <c r="E18" s="62"/>
      <c r="F18" s="55">
        <v>2208026.89</v>
      </c>
      <c r="G18" s="62"/>
      <c r="H18" s="62"/>
    </row>
    <row r="19" spans="1:8">
      <c r="A19" s="7"/>
      <c r="B19" s="63"/>
      <c r="C19" s="63"/>
      <c r="D19" s="63"/>
      <c r="E19" s="63"/>
      <c r="F19" s="63"/>
      <c r="G19" s="63"/>
      <c r="H19" s="63"/>
    </row>
    <row r="20" spans="1:8">
      <c r="A20" s="54" t="s">
        <v>146</v>
      </c>
      <c r="B20" s="55">
        <f>B8+B18</f>
        <v>5826271.9400000004</v>
      </c>
      <c r="C20" s="55">
        <f t="shared" ref="C20:H20" si="4">C8+C18</f>
        <v>0</v>
      </c>
      <c r="D20" s="55">
        <f t="shared" si="4"/>
        <v>0</v>
      </c>
      <c r="E20" s="55">
        <f t="shared" si="4"/>
        <v>0</v>
      </c>
      <c r="F20" s="55">
        <f>F8+F18</f>
        <v>2208026.89</v>
      </c>
      <c r="G20" s="55">
        <f t="shared" si="4"/>
        <v>0</v>
      </c>
      <c r="H20" s="55">
        <f t="shared" si="4"/>
        <v>0</v>
      </c>
    </row>
    <row r="21" spans="1:8">
      <c r="A21" s="60"/>
      <c r="B21" s="64"/>
      <c r="C21" s="64"/>
      <c r="D21" s="64"/>
      <c r="E21" s="64"/>
      <c r="F21" s="64"/>
      <c r="G21" s="64"/>
      <c r="H21" s="64"/>
    </row>
    <row r="22" spans="1:8" ht="17.25">
      <c r="A22" s="54" t="s">
        <v>147</v>
      </c>
      <c r="B22" s="55">
        <f t="shared" ref="B22:H22" si="5">SUM(B23:B25)</f>
        <v>0</v>
      </c>
      <c r="C22" s="55">
        <f t="shared" si="5"/>
        <v>0</v>
      </c>
      <c r="D22" s="55">
        <f t="shared" si="5"/>
        <v>0</v>
      </c>
      <c r="E22" s="55">
        <f t="shared" si="5"/>
        <v>0</v>
      </c>
      <c r="F22" s="55">
        <f t="shared" si="5"/>
        <v>0</v>
      </c>
      <c r="G22" s="55">
        <f t="shared" si="5"/>
        <v>0</v>
      </c>
      <c r="H22" s="55">
        <f t="shared" si="5"/>
        <v>0</v>
      </c>
    </row>
    <row r="23" spans="1:8">
      <c r="A23" s="65" t="s">
        <v>148</v>
      </c>
      <c r="B23" s="57">
        <v>0</v>
      </c>
      <c r="C23" s="57">
        <v>0</v>
      </c>
      <c r="D23" s="57">
        <v>0</v>
      </c>
      <c r="E23" s="57">
        <v>0</v>
      </c>
      <c r="F23" s="57">
        <f>B23+C23-D23+E23</f>
        <v>0</v>
      </c>
      <c r="G23" s="57">
        <v>0</v>
      </c>
      <c r="H23" s="57">
        <v>0</v>
      </c>
    </row>
    <row r="24" spans="1:8">
      <c r="A24" s="65" t="s">
        <v>149</v>
      </c>
      <c r="B24" s="57">
        <v>0</v>
      </c>
      <c r="C24" s="57">
        <v>0</v>
      </c>
      <c r="D24" s="57">
        <v>0</v>
      </c>
      <c r="E24" s="57">
        <v>0</v>
      </c>
      <c r="F24" s="57">
        <f>B24+C24-D24+E24</f>
        <v>0</v>
      </c>
      <c r="G24" s="57">
        <v>0</v>
      </c>
      <c r="H24" s="57">
        <v>0</v>
      </c>
    </row>
    <row r="25" spans="1:8">
      <c r="A25" s="65" t="s">
        <v>150</v>
      </c>
      <c r="B25" s="57">
        <v>0</v>
      </c>
      <c r="C25" s="57">
        <v>0</v>
      </c>
      <c r="D25" s="57">
        <v>0</v>
      </c>
      <c r="E25" s="57">
        <v>0</v>
      </c>
      <c r="F25" s="57">
        <f>B25+C25-D25+E25</f>
        <v>0</v>
      </c>
      <c r="G25" s="57">
        <v>0</v>
      </c>
      <c r="H25" s="57">
        <v>0</v>
      </c>
    </row>
    <row r="26" spans="1:8">
      <c r="A26" s="66" t="s">
        <v>151</v>
      </c>
      <c r="B26" s="64"/>
      <c r="C26" s="64"/>
      <c r="D26" s="64"/>
      <c r="E26" s="64"/>
      <c r="F26" s="64"/>
      <c r="G26" s="64"/>
      <c r="H26" s="64"/>
    </row>
    <row r="27" spans="1:8" ht="17.25">
      <c r="A27" s="54" t="s">
        <v>152</v>
      </c>
      <c r="B27" s="55">
        <f>SUM(B28:B30)</f>
        <v>0</v>
      </c>
      <c r="C27" s="55">
        <f t="shared" ref="C27:H27" si="6">SUM(C28:C30)</f>
        <v>0</v>
      </c>
      <c r="D27" s="55">
        <f t="shared" si="6"/>
        <v>0</v>
      </c>
      <c r="E27" s="55">
        <f t="shared" si="6"/>
        <v>0</v>
      </c>
      <c r="F27" s="55">
        <f t="shared" si="6"/>
        <v>0</v>
      </c>
      <c r="G27" s="55">
        <f t="shared" si="6"/>
        <v>0</v>
      </c>
      <c r="H27" s="55">
        <f t="shared" si="6"/>
        <v>0</v>
      </c>
    </row>
    <row r="28" spans="1:8">
      <c r="A28" s="65" t="s">
        <v>153</v>
      </c>
      <c r="B28" s="57">
        <v>0</v>
      </c>
      <c r="C28" s="57">
        <v>0</v>
      </c>
      <c r="D28" s="57">
        <v>0</v>
      </c>
      <c r="E28" s="57">
        <v>0</v>
      </c>
      <c r="F28" s="57">
        <f>B28+C28-D28+E28</f>
        <v>0</v>
      </c>
      <c r="G28" s="57">
        <v>0</v>
      </c>
      <c r="H28" s="57">
        <v>0</v>
      </c>
    </row>
    <row r="29" spans="1:8">
      <c r="A29" s="65" t="s">
        <v>154</v>
      </c>
      <c r="B29" s="57">
        <v>0</v>
      </c>
      <c r="C29" s="57">
        <v>0</v>
      </c>
      <c r="D29" s="57">
        <v>0</v>
      </c>
      <c r="E29" s="57">
        <v>0</v>
      </c>
      <c r="F29" s="57">
        <f>B29+C29-D29+E29</f>
        <v>0</v>
      </c>
      <c r="G29" s="57">
        <v>0</v>
      </c>
      <c r="H29" s="57">
        <v>0</v>
      </c>
    </row>
    <row r="30" spans="1:8">
      <c r="A30" s="65" t="s">
        <v>155</v>
      </c>
      <c r="B30" s="57">
        <v>0</v>
      </c>
      <c r="C30" s="57">
        <v>0</v>
      </c>
      <c r="D30" s="57">
        <v>0</v>
      </c>
      <c r="E30" s="57">
        <v>0</v>
      </c>
      <c r="F30" s="57">
        <f>B30+C30-D30+E30</f>
        <v>0</v>
      </c>
      <c r="G30" s="57">
        <v>0</v>
      </c>
      <c r="H30" s="57">
        <v>0</v>
      </c>
    </row>
    <row r="31" spans="1:8">
      <c r="A31" s="67" t="s">
        <v>151</v>
      </c>
      <c r="B31" s="68"/>
      <c r="C31" s="68"/>
      <c r="D31" s="68"/>
      <c r="E31" s="68"/>
      <c r="F31" s="68"/>
      <c r="G31" s="68"/>
      <c r="H31" s="68"/>
    </row>
    <row r="32" spans="1:8">
      <c r="A32" s="1"/>
    </row>
    <row r="33" spans="1:8">
      <c r="A33" s="69" t="s">
        <v>156</v>
      </c>
      <c r="B33" s="69"/>
      <c r="C33" s="69"/>
      <c r="D33" s="69"/>
      <c r="E33" s="69"/>
      <c r="F33" s="69"/>
      <c r="G33" s="69"/>
      <c r="H33" s="69"/>
    </row>
    <row r="34" spans="1:8">
      <c r="A34" s="69"/>
      <c r="B34" s="69"/>
      <c r="C34" s="69"/>
      <c r="D34" s="69"/>
      <c r="E34" s="69"/>
      <c r="F34" s="69"/>
      <c r="G34" s="69"/>
      <c r="H34" s="69"/>
    </row>
    <row r="35" spans="1:8">
      <c r="A35" s="69"/>
      <c r="B35" s="69"/>
      <c r="C35" s="69"/>
      <c r="D35" s="69"/>
      <c r="E35" s="69"/>
      <c r="F35" s="69"/>
      <c r="G35" s="69"/>
      <c r="H35" s="69"/>
    </row>
    <row r="36" spans="1:8">
      <c r="A36" s="69"/>
      <c r="B36" s="69"/>
      <c r="C36" s="69"/>
      <c r="D36" s="69"/>
      <c r="E36" s="69"/>
      <c r="F36" s="69"/>
      <c r="G36" s="69"/>
      <c r="H36" s="69"/>
    </row>
    <row r="37" spans="1:8">
      <c r="A37" s="69"/>
      <c r="B37" s="69"/>
      <c r="C37" s="69"/>
      <c r="D37" s="69"/>
      <c r="E37" s="69"/>
      <c r="F37" s="69"/>
      <c r="G37" s="69"/>
      <c r="H37" s="69"/>
    </row>
    <row r="38" spans="1:8">
      <c r="A38" s="1"/>
    </row>
    <row r="39" spans="1:8" ht="30">
      <c r="A39" s="49" t="s">
        <v>157</v>
      </c>
      <c r="B39" s="49" t="s">
        <v>158</v>
      </c>
      <c r="C39" s="49" t="s">
        <v>159</v>
      </c>
      <c r="D39" s="49" t="s">
        <v>160</v>
      </c>
      <c r="E39" s="49" t="s">
        <v>161</v>
      </c>
      <c r="F39" s="51" t="s">
        <v>162</v>
      </c>
    </row>
    <row r="40" spans="1:8">
      <c r="A40" s="7"/>
      <c r="B40" s="12"/>
      <c r="C40" s="12"/>
      <c r="D40" s="12"/>
      <c r="E40" s="12"/>
      <c r="F40" s="12"/>
    </row>
    <row r="41" spans="1:8">
      <c r="A41" s="54" t="s">
        <v>163</v>
      </c>
      <c r="B41" s="70">
        <f>SUM(B42:B45)</f>
        <v>0</v>
      </c>
      <c r="C41" s="70">
        <f t="shared" ref="C41:F41" si="7">SUM(C42:C45)</f>
        <v>0</v>
      </c>
      <c r="D41" s="70">
        <f t="shared" si="7"/>
        <v>0</v>
      </c>
      <c r="E41" s="70">
        <f t="shared" si="7"/>
        <v>0</v>
      </c>
      <c r="F41" s="70">
        <f t="shared" si="7"/>
        <v>0</v>
      </c>
    </row>
    <row r="42" spans="1:8">
      <c r="A42" s="65" t="s">
        <v>164</v>
      </c>
      <c r="B42" s="71"/>
      <c r="C42" s="71"/>
      <c r="D42" s="71"/>
      <c r="E42" s="71"/>
      <c r="F42" s="71"/>
      <c r="G42" s="72"/>
      <c r="H42" s="72"/>
    </row>
    <row r="43" spans="1:8">
      <c r="A43" s="65" t="s">
        <v>165</v>
      </c>
      <c r="B43" s="71"/>
      <c r="C43" s="71"/>
      <c r="D43" s="71"/>
      <c r="E43" s="71"/>
      <c r="F43" s="71"/>
      <c r="G43" s="72"/>
      <c r="H43" s="72"/>
    </row>
    <row r="44" spans="1:8">
      <c r="A44" s="65" t="s">
        <v>166</v>
      </c>
      <c r="B44" s="71"/>
      <c r="C44" s="71"/>
      <c r="D44" s="71"/>
      <c r="E44" s="71"/>
      <c r="F44" s="71"/>
      <c r="G44" s="72"/>
      <c r="H44" s="72"/>
    </row>
    <row r="45" spans="1:8">
      <c r="A45" s="73" t="s">
        <v>151</v>
      </c>
      <c r="B45" s="13"/>
      <c r="C45" s="13"/>
      <c r="D45" s="13"/>
      <c r="E45" s="13"/>
      <c r="F45" s="13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B28" sqref="B28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31" t="s">
        <v>167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74"/>
    </row>
    <row r="2" spans="1:12">
      <c r="A2" s="42" t="s">
        <v>122</v>
      </c>
      <c r="B2" s="43"/>
      <c r="C2" s="43"/>
      <c r="D2" s="43"/>
      <c r="E2" s="43"/>
      <c r="F2" s="43"/>
      <c r="G2" s="43"/>
      <c r="H2" s="43"/>
      <c r="I2" s="43"/>
      <c r="J2" s="43"/>
      <c r="K2" s="44"/>
    </row>
    <row r="3" spans="1:12">
      <c r="A3" s="35" t="s">
        <v>168</v>
      </c>
      <c r="B3" s="45"/>
      <c r="C3" s="45"/>
      <c r="D3" s="45"/>
      <c r="E3" s="45"/>
      <c r="F3" s="45"/>
      <c r="G3" s="45"/>
      <c r="H3" s="45"/>
      <c r="I3" s="45"/>
      <c r="J3" s="45"/>
      <c r="K3" s="37"/>
    </row>
    <row r="4" spans="1:12">
      <c r="A4" s="46" t="s">
        <v>169</v>
      </c>
      <c r="B4" s="47"/>
      <c r="C4" s="47"/>
      <c r="D4" s="47"/>
      <c r="E4" s="47"/>
      <c r="F4" s="47"/>
      <c r="G4" s="47"/>
      <c r="H4" s="47"/>
      <c r="I4" s="47"/>
      <c r="J4" s="47"/>
      <c r="K4" s="48"/>
    </row>
    <row r="5" spans="1:12">
      <c r="A5" s="35" t="s">
        <v>2</v>
      </c>
      <c r="B5" s="45"/>
      <c r="C5" s="45"/>
      <c r="D5" s="45"/>
      <c r="E5" s="45"/>
      <c r="F5" s="45"/>
      <c r="G5" s="45"/>
      <c r="H5" s="45"/>
      <c r="I5" s="45"/>
      <c r="J5" s="45"/>
      <c r="K5" s="37"/>
    </row>
    <row r="6" spans="1:12" ht="75">
      <c r="A6" s="51" t="s">
        <v>170</v>
      </c>
      <c r="B6" s="51" t="s">
        <v>171</v>
      </c>
      <c r="C6" s="51" t="s">
        <v>172</v>
      </c>
      <c r="D6" s="51" t="s">
        <v>173</v>
      </c>
      <c r="E6" s="51" t="s">
        <v>174</v>
      </c>
      <c r="F6" s="51" t="s">
        <v>175</v>
      </c>
      <c r="G6" s="51" t="s">
        <v>176</v>
      </c>
      <c r="H6" s="51" t="s">
        <v>177</v>
      </c>
      <c r="I6" s="4" t="s">
        <v>178</v>
      </c>
      <c r="J6" s="4" t="s">
        <v>179</v>
      </c>
      <c r="K6" s="4" t="s">
        <v>180</v>
      </c>
    </row>
    <row r="7" spans="1:12">
      <c r="A7" s="75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2">
      <c r="A8" s="76" t="s">
        <v>181</v>
      </c>
      <c r="B8" s="77"/>
      <c r="C8" s="77"/>
      <c r="D8" s="77"/>
      <c r="E8" s="78">
        <f>SUM(E9:E12)</f>
        <v>0</v>
      </c>
      <c r="F8" s="79"/>
      <c r="G8" s="78">
        <f>SUM(G9:G12)</f>
        <v>0</v>
      </c>
      <c r="H8" s="78">
        <f>SUM(H9:H12)</f>
        <v>0</v>
      </c>
      <c r="I8" s="78">
        <f>SUM(I9:I12)</f>
        <v>0</v>
      </c>
      <c r="J8" s="78">
        <f>SUM(J9:J12)</f>
        <v>0</v>
      </c>
      <c r="K8" s="78">
        <f>SUM(K9:K12)</f>
        <v>0</v>
      </c>
    </row>
    <row r="9" spans="1:12">
      <c r="A9" s="80" t="s">
        <v>182</v>
      </c>
      <c r="B9" s="81"/>
      <c r="C9" s="81"/>
      <c r="D9" s="81"/>
      <c r="E9" s="82">
        <v>0</v>
      </c>
      <c r="F9" s="83"/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72"/>
    </row>
    <row r="10" spans="1:12">
      <c r="A10" s="80" t="s">
        <v>183</v>
      </c>
      <c r="B10" s="81"/>
      <c r="C10" s="81"/>
      <c r="D10" s="81"/>
      <c r="E10" s="82">
        <v>0</v>
      </c>
      <c r="F10" s="83"/>
      <c r="G10" s="82">
        <v>0</v>
      </c>
      <c r="H10" s="82">
        <v>0</v>
      </c>
      <c r="I10" s="82">
        <v>0</v>
      </c>
      <c r="J10" s="82">
        <v>0</v>
      </c>
      <c r="K10" s="82">
        <v>0</v>
      </c>
      <c r="L10" s="72"/>
    </row>
    <row r="11" spans="1:12">
      <c r="A11" s="80" t="s">
        <v>184</v>
      </c>
      <c r="B11" s="81"/>
      <c r="C11" s="81"/>
      <c r="D11" s="81"/>
      <c r="E11" s="82">
        <v>0</v>
      </c>
      <c r="F11" s="83"/>
      <c r="G11" s="82">
        <v>0</v>
      </c>
      <c r="H11" s="82">
        <v>0</v>
      </c>
      <c r="I11" s="82">
        <v>0</v>
      </c>
      <c r="J11" s="82">
        <v>0</v>
      </c>
      <c r="K11" s="82">
        <v>0</v>
      </c>
      <c r="L11" s="72"/>
    </row>
    <row r="12" spans="1:12">
      <c r="A12" s="80" t="s">
        <v>185</v>
      </c>
      <c r="B12" s="81"/>
      <c r="C12" s="81"/>
      <c r="D12" s="81"/>
      <c r="E12" s="82">
        <v>0</v>
      </c>
      <c r="F12" s="83"/>
      <c r="G12" s="82">
        <v>0</v>
      </c>
      <c r="H12" s="82">
        <v>0</v>
      </c>
      <c r="I12" s="82">
        <v>0</v>
      </c>
      <c r="J12" s="82">
        <v>0</v>
      </c>
      <c r="K12" s="82">
        <v>0</v>
      </c>
      <c r="L12" s="72"/>
    </row>
    <row r="13" spans="1:12">
      <c r="A13" s="84" t="s">
        <v>151</v>
      </c>
      <c r="B13" s="85"/>
      <c r="C13" s="85"/>
      <c r="D13" s="85"/>
      <c r="E13" s="86"/>
      <c r="F13" s="87"/>
      <c r="G13" s="86"/>
      <c r="H13" s="86"/>
      <c r="I13" s="86"/>
      <c r="J13" s="86"/>
      <c r="K13" s="86"/>
    </row>
    <row r="14" spans="1:12">
      <c r="A14" s="76" t="s">
        <v>186</v>
      </c>
      <c r="B14" s="77"/>
      <c r="C14" s="77"/>
      <c r="D14" s="77"/>
      <c r="E14" s="78">
        <f>SUM(E15:E18)</f>
        <v>0</v>
      </c>
      <c r="F14" s="79"/>
      <c r="G14" s="78">
        <f>SUM(G15:G18)</f>
        <v>0</v>
      </c>
      <c r="H14" s="78">
        <f>SUM(H15:H18)</f>
        <v>0</v>
      </c>
      <c r="I14" s="78">
        <f>SUM(I15:I18)</f>
        <v>0</v>
      </c>
      <c r="J14" s="78">
        <f>SUM(J15:J18)</f>
        <v>0</v>
      </c>
      <c r="K14" s="78">
        <f>SUM(K15:K18)</f>
        <v>0</v>
      </c>
    </row>
    <row r="15" spans="1:12">
      <c r="A15" s="80" t="s">
        <v>187</v>
      </c>
      <c r="B15" s="81"/>
      <c r="C15" s="81"/>
      <c r="D15" s="81"/>
      <c r="E15" s="82">
        <v>0</v>
      </c>
      <c r="F15" s="83"/>
      <c r="G15" s="82">
        <v>0</v>
      </c>
      <c r="H15" s="82">
        <v>0</v>
      </c>
      <c r="I15" s="82">
        <v>0</v>
      </c>
      <c r="J15" s="82">
        <v>0</v>
      </c>
      <c r="K15" s="82">
        <v>0</v>
      </c>
      <c r="L15" s="72"/>
    </row>
    <row r="16" spans="1:12">
      <c r="A16" s="80" t="s">
        <v>188</v>
      </c>
      <c r="B16" s="81"/>
      <c r="C16" s="81"/>
      <c r="D16" s="81"/>
      <c r="E16" s="82">
        <v>0</v>
      </c>
      <c r="F16" s="83"/>
      <c r="G16" s="82">
        <v>0</v>
      </c>
      <c r="H16" s="82">
        <v>0</v>
      </c>
      <c r="I16" s="82">
        <v>0</v>
      </c>
      <c r="J16" s="82">
        <v>0</v>
      </c>
      <c r="K16" s="82">
        <v>0</v>
      </c>
      <c r="L16" s="72"/>
    </row>
    <row r="17" spans="1:11">
      <c r="A17" s="80" t="s">
        <v>189</v>
      </c>
      <c r="B17" s="81"/>
      <c r="C17" s="81"/>
      <c r="D17" s="81"/>
      <c r="E17" s="82">
        <v>0</v>
      </c>
      <c r="F17" s="83"/>
      <c r="G17" s="82">
        <v>0</v>
      </c>
      <c r="H17" s="82">
        <v>0</v>
      </c>
      <c r="I17" s="82">
        <v>0</v>
      </c>
      <c r="J17" s="82">
        <v>0</v>
      </c>
      <c r="K17" s="82">
        <v>0</v>
      </c>
    </row>
    <row r="18" spans="1:11">
      <c r="A18" s="80" t="s">
        <v>190</v>
      </c>
      <c r="B18" s="81"/>
      <c r="C18" s="81"/>
      <c r="D18" s="81"/>
      <c r="E18" s="82">
        <v>0</v>
      </c>
      <c r="F18" s="83"/>
      <c r="G18" s="82">
        <v>0</v>
      </c>
      <c r="H18" s="82">
        <v>0</v>
      </c>
      <c r="I18" s="82">
        <v>0</v>
      </c>
      <c r="J18" s="82">
        <v>0</v>
      </c>
      <c r="K18" s="82">
        <v>0</v>
      </c>
    </row>
    <row r="19" spans="1:11">
      <c r="A19" s="84" t="s">
        <v>151</v>
      </c>
      <c r="B19" s="85"/>
      <c r="C19" s="85"/>
      <c r="D19" s="85"/>
      <c r="E19" s="86"/>
      <c r="F19" s="87"/>
      <c r="G19" s="86"/>
      <c r="H19" s="86"/>
      <c r="I19" s="86"/>
      <c r="J19" s="86"/>
      <c r="K19" s="86"/>
    </row>
    <row r="20" spans="1:11">
      <c r="A20" s="76" t="s">
        <v>191</v>
      </c>
      <c r="B20" s="77"/>
      <c r="C20" s="77"/>
      <c r="D20" s="77"/>
      <c r="E20" s="78">
        <f>E8+E14</f>
        <v>0</v>
      </c>
      <c r="F20" s="79"/>
      <c r="G20" s="78">
        <f>G8+G14</f>
        <v>0</v>
      </c>
      <c r="H20" s="78">
        <f>H8+H14</f>
        <v>0</v>
      </c>
      <c r="I20" s="78">
        <f>I8+I14</f>
        <v>0</v>
      </c>
      <c r="J20" s="78">
        <f>J8+J14</f>
        <v>0</v>
      </c>
      <c r="K20" s="78">
        <f>K8+K14</f>
        <v>0</v>
      </c>
    </row>
    <row r="21" spans="1:11">
      <c r="A21" s="88"/>
      <c r="B21" s="89"/>
      <c r="C21" s="89"/>
      <c r="D21" s="89"/>
      <c r="E21" s="89"/>
      <c r="F21" s="89"/>
      <c r="G21" s="90"/>
      <c r="H21" s="90"/>
      <c r="I21" s="90"/>
      <c r="J21" s="90"/>
      <c r="K21" s="90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sqref="A1:XFD1048576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31" t="s">
        <v>192</v>
      </c>
      <c r="B1" s="31"/>
      <c r="C1" s="31"/>
      <c r="D1" s="31"/>
      <c r="E1" s="74"/>
      <c r="F1" s="74"/>
      <c r="G1" s="74"/>
      <c r="H1" s="74"/>
      <c r="I1" s="74"/>
      <c r="J1" s="74"/>
      <c r="K1" s="74"/>
    </row>
    <row r="2" spans="1:11">
      <c r="A2" s="42" t="s">
        <v>122</v>
      </c>
      <c r="B2" s="43"/>
      <c r="C2" s="43"/>
      <c r="D2" s="44"/>
    </row>
    <row r="3" spans="1:11">
      <c r="A3" s="35" t="s">
        <v>193</v>
      </c>
      <c r="B3" s="45"/>
      <c r="C3" s="45"/>
      <c r="D3" s="37"/>
    </row>
    <row r="4" spans="1:11">
      <c r="A4" s="46" t="s">
        <v>169</v>
      </c>
      <c r="B4" s="47"/>
      <c r="C4" s="47"/>
      <c r="D4" s="48"/>
    </row>
    <row r="5" spans="1:11">
      <c r="A5" s="38" t="s">
        <v>2</v>
      </c>
      <c r="B5" s="39"/>
      <c r="C5" s="39"/>
      <c r="D5" s="40"/>
    </row>
    <row r="7" spans="1:11" ht="30">
      <c r="A7" s="91" t="s">
        <v>4</v>
      </c>
      <c r="B7" s="51" t="s">
        <v>194</v>
      </c>
      <c r="C7" s="51" t="s">
        <v>195</v>
      </c>
      <c r="D7" s="51" t="s">
        <v>196</v>
      </c>
    </row>
    <row r="8" spans="1:11">
      <c r="A8" s="92" t="s">
        <v>197</v>
      </c>
      <c r="B8" s="93">
        <f>SUM(B9:B11)</f>
        <v>75469225.180000007</v>
      </c>
      <c r="C8" s="93">
        <f>SUM(C9:C11)</f>
        <v>82443258.020000011</v>
      </c>
      <c r="D8" s="93">
        <f>SUM(D9:D11)</f>
        <v>82443258.020000011</v>
      </c>
    </row>
    <row r="9" spans="1:11">
      <c r="A9" s="94" t="s">
        <v>198</v>
      </c>
      <c r="B9" s="95">
        <v>57405620.740000002</v>
      </c>
      <c r="C9" s="95">
        <v>62635874.920000002</v>
      </c>
      <c r="D9" s="95">
        <v>62635874.920000002</v>
      </c>
    </row>
    <row r="10" spans="1:11">
      <c r="A10" s="94" t="s">
        <v>199</v>
      </c>
      <c r="B10" s="95">
        <v>18063604.440000001</v>
      </c>
      <c r="C10" s="95">
        <v>19807383.100000001</v>
      </c>
      <c r="D10" s="95">
        <v>19807383.100000001</v>
      </c>
    </row>
    <row r="11" spans="1:11">
      <c r="A11" s="94" t="s">
        <v>200</v>
      </c>
      <c r="B11" s="96">
        <f>B44</f>
        <v>0</v>
      </c>
      <c r="C11" s="96">
        <f>C44</f>
        <v>0</v>
      </c>
      <c r="D11" s="96">
        <f>D44</f>
        <v>0</v>
      </c>
    </row>
    <row r="12" spans="1:11">
      <c r="A12" s="97"/>
      <c r="B12" s="98"/>
      <c r="C12" s="98"/>
      <c r="D12" s="98"/>
    </row>
    <row r="13" spans="1:11">
      <c r="A13" s="92" t="s">
        <v>201</v>
      </c>
      <c r="B13" s="93">
        <f>SUM(B14:B15)</f>
        <v>75469225.179999992</v>
      </c>
      <c r="C13" s="93">
        <f t="shared" ref="C13:D13" si="0">SUM(C14:C15)</f>
        <v>109924482</v>
      </c>
      <c r="D13" s="93">
        <f t="shared" si="0"/>
        <v>110645615.19</v>
      </c>
    </row>
    <row r="14" spans="1:11">
      <c r="A14" s="94" t="s">
        <v>202</v>
      </c>
      <c r="B14" s="95">
        <v>45799897.799999997</v>
      </c>
      <c r="C14" s="95">
        <v>35240909.689999998</v>
      </c>
      <c r="D14" s="95">
        <v>35240909.689999998</v>
      </c>
    </row>
    <row r="15" spans="1:11">
      <c r="A15" s="94" t="s">
        <v>203</v>
      </c>
      <c r="B15" s="95">
        <v>29669327.379999999</v>
      </c>
      <c r="C15" s="95">
        <v>74683572.310000002</v>
      </c>
      <c r="D15" s="95">
        <v>75404705.5</v>
      </c>
    </row>
    <row r="16" spans="1:11">
      <c r="A16" s="97"/>
      <c r="B16" s="98"/>
      <c r="C16" s="98"/>
      <c r="D16" s="98"/>
    </row>
    <row r="17" spans="1:4">
      <c r="A17" s="92" t="s">
        <v>204</v>
      </c>
      <c r="B17" s="99">
        <v>0</v>
      </c>
      <c r="C17" s="93">
        <f>C18+C19</f>
        <v>68571255.25</v>
      </c>
      <c r="D17" s="93">
        <f>D18+D19</f>
        <v>69292388.439999998</v>
      </c>
    </row>
    <row r="18" spans="1:4">
      <c r="A18" s="94" t="s">
        <v>205</v>
      </c>
      <c r="B18" s="100">
        <v>0</v>
      </c>
      <c r="C18" s="95">
        <v>58271338.689999998</v>
      </c>
      <c r="D18" s="95">
        <v>58992471.880000003</v>
      </c>
    </row>
    <row r="19" spans="1:4">
      <c r="A19" s="94" t="s">
        <v>206</v>
      </c>
      <c r="B19" s="100">
        <v>0</v>
      </c>
      <c r="C19" s="95">
        <v>10299916.560000001</v>
      </c>
      <c r="D19" s="95">
        <v>10299916.560000001</v>
      </c>
    </row>
    <row r="20" spans="1:4">
      <c r="A20" s="97"/>
      <c r="B20" s="98"/>
      <c r="C20" s="98"/>
      <c r="D20" s="98"/>
    </row>
    <row r="21" spans="1:4">
      <c r="A21" s="92" t="s">
        <v>207</v>
      </c>
      <c r="B21" s="93">
        <f>B8-B13+B17</f>
        <v>1.4901161193847656E-8</v>
      </c>
      <c r="C21" s="93">
        <f>C8-C13+C17</f>
        <v>41090031.270000011</v>
      </c>
      <c r="D21" s="93">
        <f>D8-D13+D17</f>
        <v>41090031.270000011</v>
      </c>
    </row>
    <row r="22" spans="1:4">
      <c r="A22" s="92"/>
      <c r="B22" s="98"/>
      <c r="C22" s="98"/>
      <c r="D22" s="98"/>
    </row>
    <row r="23" spans="1:4">
      <c r="A23" s="92" t="s">
        <v>208</v>
      </c>
      <c r="B23" s="93">
        <f>B21-B11</f>
        <v>1.4901161193847656E-8</v>
      </c>
      <c r="C23" s="93">
        <f>C21-C11</f>
        <v>41090031.270000011</v>
      </c>
      <c r="D23" s="93">
        <f>D21-D11</f>
        <v>41090031.270000011</v>
      </c>
    </row>
    <row r="24" spans="1:4">
      <c r="A24" s="92"/>
      <c r="B24" s="101"/>
      <c r="C24" s="101"/>
      <c r="D24" s="101"/>
    </row>
    <row r="25" spans="1:4">
      <c r="A25" s="102" t="s">
        <v>209</v>
      </c>
      <c r="B25" s="93">
        <f>B23-B17</f>
        <v>1.4901161193847656E-8</v>
      </c>
      <c r="C25" s="93">
        <f>C23-C17</f>
        <v>-27481223.979999989</v>
      </c>
      <c r="D25" s="93">
        <f>D23-D17</f>
        <v>-28202357.169999987</v>
      </c>
    </row>
    <row r="26" spans="1:4">
      <c r="A26" s="103"/>
      <c r="B26" s="104"/>
      <c r="C26" s="104"/>
      <c r="D26" s="104"/>
    </row>
    <row r="27" spans="1:4">
      <c r="A27" s="1"/>
      <c r="B27" s="105"/>
      <c r="C27" s="105"/>
      <c r="D27" s="105"/>
    </row>
    <row r="28" spans="1:4">
      <c r="A28" s="91" t="s">
        <v>210</v>
      </c>
      <c r="B28" s="106" t="s">
        <v>211</v>
      </c>
      <c r="C28" s="106" t="s">
        <v>195</v>
      </c>
      <c r="D28" s="106" t="s">
        <v>212</v>
      </c>
    </row>
    <row r="29" spans="1:4">
      <c r="A29" s="92" t="s">
        <v>213</v>
      </c>
      <c r="B29" s="107">
        <f>SUM(B30:B31)</f>
        <v>0</v>
      </c>
      <c r="C29" s="107">
        <f>SUM(C30:C31)</f>
        <v>0</v>
      </c>
      <c r="D29" s="107">
        <f>SUM(D30:D31)</f>
        <v>0</v>
      </c>
    </row>
    <row r="30" spans="1:4">
      <c r="A30" s="94" t="s">
        <v>214</v>
      </c>
      <c r="B30" s="108">
        <v>0</v>
      </c>
      <c r="C30" s="108">
        <v>0</v>
      </c>
      <c r="D30" s="108">
        <v>0</v>
      </c>
    </row>
    <row r="31" spans="1:4">
      <c r="A31" s="94" t="s">
        <v>215</v>
      </c>
      <c r="B31" s="108">
        <v>0</v>
      </c>
      <c r="C31" s="108">
        <v>0</v>
      </c>
      <c r="D31" s="108">
        <v>0</v>
      </c>
    </row>
    <row r="32" spans="1:4">
      <c r="A32" s="60"/>
      <c r="B32" s="109"/>
      <c r="C32" s="109"/>
      <c r="D32" s="109"/>
    </row>
    <row r="33" spans="1:4">
      <c r="A33" s="92" t="s">
        <v>216</v>
      </c>
      <c r="B33" s="107">
        <f>B25+B29</f>
        <v>1.4901161193847656E-8</v>
      </c>
      <c r="C33" s="107">
        <f>C25+C29</f>
        <v>-27481223.979999989</v>
      </c>
      <c r="D33" s="107">
        <f>D25+D29</f>
        <v>-28202357.169999987</v>
      </c>
    </row>
    <row r="34" spans="1:4">
      <c r="A34" s="88"/>
      <c r="B34" s="110"/>
      <c r="C34" s="110"/>
      <c r="D34" s="110"/>
    </row>
    <row r="35" spans="1:4">
      <c r="A35" s="1"/>
      <c r="B35" s="105"/>
      <c r="C35" s="105"/>
      <c r="D35" s="105"/>
    </row>
    <row r="36" spans="1:4" ht="30">
      <c r="A36" s="91" t="s">
        <v>210</v>
      </c>
      <c r="B36" s="106" t="s">
        <v>217</v>
      </c>
      <c r="C36" s="106" t="s">
        <v>195</v>
      </c>
      <c r="D36" s="106" t="s">
        <v>196</v>
      </c>
    </row>
    <row r="37" spans="1:4">
      <c r="A37" s="92" t="s">
        <v>218</v>
      </c>
      <c r="B37" s="107">
        <f>SUM(B38:B39)</f>
        <v>0</v>
      </c>
      <c r="C37" s="107">
        <f>SUM(C38:C39)</f>
        <v>0</v>
      </c>
      <c r="D37" s="107">
        <f>SUM(D38:D39)</f>
        <v>0</v>
      </c>
    </row>
    <row r="38" spans="1:4">
      <c r="A38" s="94" t="s">
        <v>219</v>
      </c>
      <c r="B38" s="108">
        <v>0</v>
      </c>
      <c r="C38" s="108">
        <v>0</v>
      </c>
      <c r="D38" s="108">
        <v>0</v>
      </c>
    </row>
    <row r="39" spans="1:4">
      <c r="A39" s="94" t="s">
        <v>220</v>
      </c>
      <c r="B39" s="108">
        <v>0</v>
      </c>
      <c r="C39" s="108">
        <v>0</v>
      </c>
      <c r="D39" s="108">
        <v>0</v>
      </c>
    </row>
    <row r="40" spans="1:4">
      <c r="A40" s="92" t="s">
        <v>221</v>
      </c>
      <c r="B40" s="107">
        <f>SUM(B41:B42)</f>
        <v>0</v>
      </c>
      <c r="C40" s="107">
        <f>SUM(C41:C42)</f>
        <v>0</v>
      </c>
      <c r="D40" s="107">
        <f>SUM(D41:D42)</f>
        <v>0</v>
      </c>
    </row>
    <row r="41" spans="1:4">
      <c r="A41" s="94" t="s">
        <v>222</v>
      </c>
      <c r="B41" s="108">
        <v>0</v>
      </c>
      <c r="C41" s="108">
        <v>0</v>
      </c>
      <c r="D41" s="108">
        <v>0</v>
      </c>
    </row>
    <row r="42" spans="1:4">
      <c r="A42" s="94" t="s">
        <v>223</v>
      </c>
      <c r="B42" s="108">
        <v>0</v>
      </c>
      <c r="C42" s="108">
        <v>0</v>
      </c>
      <c r="D42" s="108">
        <v>0</v>
      </c>
    </row>
    <row r="43" spans="1:4">
      <c r="A43" s="60"/>
      <c r="B43" s="109"/>
      <c r="C43" s="109"/>
      <c r="D43" s="109"/>
    </row>
    <row r="44" spans="1:4">
      <c r="A44" s="92" t="s">
        <v>224</v>
      </c>
      <c r="B44" s="107">
        <f>B37-B40</f>
        <v>0</v>
      </c>
      <c r="C44" s="107">
        <f>C37-C40</f>
        <v>0</v>
      </c>
      <c r="D44" s="107">
        <f>D37-D40</f>
        <v>0</v>
      </c>
    </row>
    <row r="45" spans="1:4">
      <c r="A45" s="111"/>
      <c r="B45" s="112"/>
      <c r="C45" s="112"/>
      <c r="D45" s="112"/>
    </row>
    <row r="46" spans="1:4">
      <c r="B46" s="105"/>
      <c r="C46" s="105"/>
      <c r="D46" s="105"/>
    </row>
    <row r="47" spans="1:4" ht="30">
      <c r="A47" s="91" t="s">
        <v>210</v>
      </c>
      <c r="B47" s="106" t="s">
        <v>217</v>
      </c>
      <c r="C47" s="106" t="s">
        <v>195</v>
      </c>
      <c r="D47" s="106" t="s">
        <v>196</v>
      </c>
    </row>
    <row r="48" spans="1:4">
      <c r="A48" s="113" t="s">
        <v>225</v>
      </c>
      <c r="B48" s="114">
        <v>57405620.740000002</v>
      </c>
      <c r="C48" s="114">
        <v>62635874.920000002</v>
      </c>
      <c r="D48" s="114">
        <v>62635874.920000002</v>
      </c>
    </row>
    <row r="49" spans="1:4">
      <c r="A49" s="115" t="s">
        <v>226</v>
      </c>
      <c r="B49" s="107">
        <f>B50-B51</f>
        <v>0</v>
      </c>
      <c r="C49" s="107">
        <f>C50-C51</f>
        <v>0</v>
      </c>
      <c r="D49" s="107">
        <f>D50-D51</f>
        <v>0</v>
      </c>
    </row>
    <row r="50" spans="1:4">
      <c r="A50" s="116" t="s">
        <v>219</v>
      </c>
      <c r="B50" s="108">
        <v>0</v>
      </c>
      <c r="C50" s="108">
        <v>0</v>
      </c>
      <c r="D50" s="108">
        <v>0</v>
      </c>
    </row>
    <row r="51" spans="1:4">
      <c r="A51" s="116" t="s">
        <v>222</v>
      </c>
      <c r="B51" s="108">
        <v>0</v>
      </c>
      <c r="C51" s="108">
        <v>0</v>
      </c>
      <c r="D51" s="108">
        <v>0</v>
      </c>
    </row>
    <row r="52" spans="1:4">
      <c r="A52" s="60"/>
      <c r="B52" s="109"/>
      <c r="C52" s="109"/>
      <c r="D52" s="109"/>
    </row>
    <row r="53" spans="1:4">
      <c r="A53" s="94" t="s">
        <v>202</v>
      </c>
      <c r="B53" s="108">
        <v>45799897.799999997</v>
      </c>
      <c r="C53" s="108">
        <v>35240909.689999998</v>
      </c>
      <c r="D53" s="108">
        <v>35240909.689999998</v>
      </c>
    </row>
    <row r="54" spans="1:4">
      <c r="A54" s="60"/>
      <c r="B54" s="109"/>
      <c r="C54" s="109"/>
      <c r="D54" s="109"/>
    </row>
    <row r="55" spans="1:4">
      <c r="A55" s="94" t="s">
        <v>205</v>
      </c>
      <c r="B55" s="117"/>
      <c r="C55" s="108">
        <v>58271338.689999998</v>
      </c>
      <c r="D55" s="108">
        <v>58992471.880000003</v>
      </c>
    </row>
    <row r="56" spans="1:4">
      <c r="A56" s="60"/>
      <c r="B56" s="109"/>
      <c r="C56" s="109"/>
      <c r="D56" s="109"/>
    </row>
    <row r="57" spans="1:4" ht="30">
      <c r="A57" s="102" t="s">
        <v>227</v>
      </c>
      <c r="B57" s="107">
        <f>B48+B49-B53+B55</f>
        <v>11605722.940000005</v>
      </c>
      <c r="C57" s="107">
        <f>C48+C49-C53+C55</f>
        <v>85666303.920000002</v>
      </c>
      <c r="D57" s="107">
        <f>D48+D49-D53+D55</f>
        <v>86387437.110000014</v>
      </c>
    </row>
    <row r="58" spans="1:4">
      <c r="A58" s="118"/>
      <c r="B58" s="119"/>
      <c r="C58" s="119"/>
      <c r="D58" s="119"/>
    </row>
    <row r="59" spans="1:4">
      <c r="A59" s="102" t="s">
        <v>228</v>
      </c>
      <c r="B59" s="107">
        <f>B57-B49</f>
        <v>11605722.940000005</v>
      </c>
      <c r="C59" s="107">
        <f>C57-C49</f>
        <v>85666303.920000002</v>
      </c>
      <c r="D59" s="107">
        <f>D57-D49</f>
        <v>86387437.110000014</v>
      </c>
    </row>
    <row r="60" spans="1:4">
      <c r="A60" s="88"/>
      <c r="B60" s="112"/>
      <c r="C60" s="112"/>
      <c r="D60" s="112"/>
    </row>
    <row r="61" spans="1:4">
      <c r="B61" s="120"/>
      <c r="C61" s="120"/>
      <c r="D61" s="120"/>
    </row>
    <row r="62" spans="1:4" ht="30">
      <c r="A62" s="91" t="s">
        <v>210</v>
      </c>
      <c r="B62" s="106" t="s">
        <v>217</v>
      </c>
      <c r="C62" s="106" t="s">
        <v>195</v>
      </c>
      <c r="D62" s="106" t="s">
        <v>196</v>
      </c>
    </row>
    <row r="63" spans="1:4">
      <c r="A63" s="113" t="s">
        <v>199</v>
      </c>
      <c r="B63" s="121">
        <v>18063604.440000001</v>
      </c>
      <c r="C63" s="121">
        <v>19807383.100000001</v>
      </c>
      <c r="D63" s="121">
        <v>19807383.100000001</v>
      </c>
    </row>
    <row r="64" spans="1:4" ht="30">
      <c r="A64" s="115" t="s">
        <v>229</v>
      </c>
      <c r="B64" s="93">
        <f>B65-B66</f>
        <v>0</v>
      </c>
      <c r="C64" s="93">
        <f>C65-C66</f>
        <v>0</v>
      </c>
      <c r="D64" s="93">
        <f>D65-D66</f>
        <v>0</v>
      </c>
    </row>
    <row r="65" spans="1:4">
      <c r="A65" s="116" t="s">
        <v>220</v>
      </c>
      <c r="B65" s="95">
        <v>0</v>
      </c>
      <c r="C65" s="95">
        <v>0</v>
      </c>
      <c r="D65" s="95">
        <v>0</v>
      </c>
    </row>
    <row r="66" spans="1:4">
      <c r="A66" s="116" t="s">
        <v>223</v>
      </c>
      <c r="B66" s="95">
        <v>0</v>
      </c>
      <c r="C66" s="95">
        <v>0</v>
      </c>
      <c r="D66" s="95">
        <v>0</v>
      </c>
    </row>
    <row r="67" spans="1:4">
      <c r="A67" s="60"/>
      <c r="B67" s="98"/>
      <c r="C67" s="98"/>
      <c r="D67" s="98"/>
    </row>
    <row r="68" spans="1:4">
      <c r="A68" s="94" t="s">
        <v>230</v>
      </c>
      <c r="B68" s="95">
        <v>29669327.379999999</v>
      </c>
      <c r="C68" s="95">
        <v>74683572.310000002</v>
      </c>
      <c r="D68" s="95">
        <v>75404705.5</v>
      </c>
    </row>
    <row r="69" spans="1:4">
      <c r="A69" s="60"/>
      <c r="B69" s="98"/>
      <c r="C69" s="98"/>
      <c r="D69" s="98"/>
    </row>
    <row r="70" spans="1:4">
      <c r="A70" s="94" t="s">
        <v>206</v>
      </c>
      <c r="B70" s="122">
        <v>0</v>
      </c>
      <c r="C70" s="95">
        <v>10299916.560000001</v>
      </c>
      <c r="D70" s="95">
        <v>10299916.560000001</v>
      </c>
    </row>
    <row r="71" spans="1:4">
      <c r="A71" s="60"/>
      <c r="B71" s="98"/>
      <c r="C71" s="98"/>
      <c r="D71" s="98"/>
    </row>
    <row r="72" spans="1:4" ht="30">
      <c r="A72" s="102" t="s">
        <v>231</v>
      </c>
      <c r="B72" s="93">
        <f>B63+B64-B68+B70</f>
        <v>-11605722.939999998</v>
      </c>
      <c r="C72" s="93">
        <f>C63+C64-C68+C70</f>
        <v>-44576272.649999999</v>
      </c>
      <c r="D72" s="93">
        <f>D63+D64-D68+D70</f>
        <v>-45297405.839999996</v>
      </c>
    </row>
    <row r="73" spans="1:4">
      <c r="A73" s="60"/>
      <c r="B73" s="98"/>
      <c r="C73" s="98"/>
      <c r="D73" s="98"/>
    </row>
    <row r="74" spans="1:4">
      <c r="A74" s="102" t="s">
        <v>232</v>
      </c>
      <c r="B74" s="93">
        <f>B72-B64</f>
        <v>-11605722.939999998</v>
      </c>
      <c r="C74" s="93">
        <f>C72-C64</f>
        <v>-44576272.649999999</v>
      </c>
      <c r="D74" s="93">
        <f>D72-D64</f>
        <v>-45297405.839999996</v>
      </c>
    </row>
    <row r="75" spans="1:4">
      <c r="A75" s="88"/>
      <c r="B75" s="123"/>
      <c r="C75" s="123"/>
      <c r="D75" s="123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B33" sqref="B33"/>
    </sheetView>
  </sheetViews>
  <sheetFormatPr baseColWidth="10" defaultRowHeight="1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8" ht="21">
      <c r="A1" s="124" t="s">
        <v>233</v>
      </c>
      <c r="B1" s="124"/>
      <c r="C1" s="124"/>
      <c r="D1" s="124"/>
      <c r="E1" s="124"/>
      <c r="F1" s="124"/>
      <c r="G1" s="124"/>
      <c r="H1" s="125"/>
    </row>
    <row r="2" spans="1:8">
      <c r="A2" s="42" t="s">
        <v>122</v>
      </c>
      <c r="B2" s="43"/>
      <c r="C2" s="43"/>
      <c r="D2" s="43"/>
      <c r="E2" s="43"/>
      <c r="F2" s="43"/>
      <c r="G2" s="44"/>
    </row>
    <row r="3" spans="1:8">
      <c r="A3" s="35" t="s">
        <v>234</v>
      </c>
      <c r="B3" s="45"/>
      <c r="C3" s="45"/>
      <c r="D3" s="45"/>
      <c r="E3" s="45"/>
      <c r="F3" s="45"/>
      <c r="G3" s="37"/>
    </row>
    <row r="4" spans="1:8">
      <c r="A4" s="46" t="s">
        <v>169</v>
      </c>
      <c r="B4" s="47"/>
      <c r="C4" s="47"/>
      <c r="D4" s="47"/>
      <c r="E4" s="47"/>
      <c r="F4" s="47"/>
      <c r="G4" s="48"/>
    </row>
    <row r="5" spans="1:8">
      <c r="A5" s="38" t="s">
        <v>2</v>
      </c>
      <c r="B5" s="39"/>
      <c r="C5" s="39"/>
      <c r="D5" s="39"/>
      <c r="E5" s="39"/>
      <c r="F5" s="39"/>
      <c r="G5" s="40"/>
    </row>
    <row r="6" spans="1:8">
      <c r="A6" s="126" t="s">
        <v>235</v>
      </c>
      <c r="B6" s="127" t="s">
        <v>236</v>
      </c>
      <c r="C6" s="127"/>
      <c r="D6" s="127"/>
      <c r="E6" s="127"/>
      <c r="F6" s="127"/>
      <c r="G6" s="127" t="s">
        <v>237</v>
      </c>
    </row>
    <row r="7" spans="1:8" ht="30">
      <c r="A7" s="128"/>
      <c r="B7" s="129" t="s">
        <v>238</v>
      </c>
      <c r="C7" s="51" t="s">
        <v>239</v>
      </c>
      <c r="D7" s="129" t="s">
        <v>240</v>
      </c>
      <c r="E7" s="129" t="s">
        <v>195</v>
      </c>
      <c r="F7" s="129" t="s">
        <v>241</v>
      </c>
      <c r="G7" s="127"/>
    </row>
    <row r="8" spans="1:8">
      <c r="A8" s="130" t="s">
        <v>242</v>
      </c>
      <c r="B8" s="131"/>
      <c r="C8" s="131"/>
      <c r="D8" s="131"/>
      <c r="E8" s="131"/>
      <c r="F8" s="131"/>
      <c r="G8" s="131"/>
    </row>
    <row r="9" spans="1:8">
      <c r="A9" s="94" t="s">
        <v>243</v>
      </c>
      <c r="B9" s="108">
        <v>88039.65</v>
      </c>
      <c r="C9" s="108">
        <v>0</v>
      </c>
      <c r="D9" s="132">
        <f>B9+C9</f>
        <v>88039.65</v>
      </c>
      <c r="E9" s="108">
        <v>56016</v>
      </c>
      <c r="F9" s="108">
        <v>56016</v>
      </c>
      <c r="G9" s="132">
        <f>F9-B9</f>
        <v>-32023.649999999994</v>
      </c>
      <c r="H9" s="133"/>
    </row>
    <row r="10" spans="1:8">
      <c r="A10" s="94" t="s">
        <v>244</v>
      </c>
      <c r="B10" s="108">
        <v>0</v>
      </c>
      <c r="C10" s="108">
        <v>0</v>
      </c>
      <c r="D10" s="132">
        <f t="shared" ref="D10:D15" si="0">B10+C10</f>
        <v>0</v>
      </c>
      <c r="E10" s="108">
        <v>0</v>
      </c>
      <c r="F10" s="108">
        <v>0</v>
      </c>
      <c r="G10" s="132">
        <f t="shared" ref="G10:G39" si="1">F10-B10</f>
        <v>0</v>
      </c>
    </row>
    <row r="11" spans="1:8">
      <c r="A11" s="94" t="s">
        <v>245</v>
      </c>
      <c r="B11" s="108">
        <v>0</v>
      </c>
      <c r="C11" s="108">
        <v>0</v>
      </c>
      <c r="D11" s="132">
        <f t="shared" si="0"/>
        <v>0</v>
      </c>
      <c r="E11" s="108">
        <v>0</v>
      </c>
      <c r="F11" s="108">
        <v>0</v>
      </c>
      <c r="G11" s="132">
        <f t="shared" si="1"/>
        <v>0</v>
      </c>
    </row>
    <row r="12" spans="1:8">
      <c r="A12" s="94" t="s">
        <v>246</v>
      </c>
      <c r="B12" s="108">
        <v>68144.259999999995</v>
      </c>
      <c r="C12" s="108">
        <v>0</v>
      </c>
      <c r="D12" s="132">
        <f t="shared" si="0"/>
        <v>68144.259999999995</v>
      </c>
      <c r="E12" s="108">
        <v>26115.63</v>
      </c>
      <c r="F12" s="108">
        <v>26115.63</v>
      </c>
      <c r="G12" s="132">
        <f t="shared" si="1"/>
        <v>-42028.62999999999</v>
      </c>
    </row>
    <row r="13" spans="1:8">
      <c r="A13" s="94" t="s">
        <v>247</v>
      </c>
      <c r="B13" s="108">
        <v>54309.23</v>
      </c>
      <c r="C13" s="108">
        <v>0</v>
      </c>
      <c r="D13" s="132">
        <f t="shared" si="0"/>
        <v>54309.23</v>
      </c>
      <c r="E13" s="108">
        <v>64175.18</v>
      </c>
      <c r="F13" s="108">
        <v>64175.18</v>
      </c>
      <c r="G13" s="132">
        <f t="shared" si="1"/>
        <v>9865.9499999999971</v>
      </c>
    </row>
    <row r="14" spans="1:8">
      <c r="A14" s="94" t="s">
        <v>248</v>
      </c>
      <c r="B14" s="108">
        <v>108088.56</v>
      </c>
      <c r="C14" s="108">
        <v>0</v>
      </c>
      <c r="D14" s="132">
        <f t="shared" si="0"/>
        <v>108088.56</v>
      </c>
      <c r="E14" s="108">
        <v>448829.25</v>
      </c>
      <c r="F14" s="108">
        <v>448829.25</v>
      </c>
      <c r="G14" s="132">
        <f t="shared" si="1"/>
        <v>340740.69</v>
      </c>
    </row>
    <row r="15" spans="1:8">
      <c r="A15" s="94" t="s">
        <v>249</v>
      </c>
      <c r="B15" s="108">
        <v>0</v>
      </c>
      <c r="C15" s="108">
        <v>0</v>
      </c>
      <c r="D15" s="132">
        <f t="shared" si="0"/>
        <v>0</v>
      </c>
      <c r="E15" s="108">
        <v>0</v>
      </c>
      <c r="F15" s="108">
        <v>0</v>
      </c>
      <c r="G15" s="132">
        <f t="shared" si="1"/>
        <v>0</v>
      </c>
    </row>
    <row r="16" spans="1:8">
      <c r="A16" s="134" t="s">
        <v>250</v>
      </c>
      <c r="B16" s="132">
        <f t="shared" ref="B16:F16" si="2">SUM(B17:B27)</f>
        <v>45062120.469999999</v>
      </c>
      <c r="C16" s="132">
        <f t="shared" si="2"/>
        <v>2794627.87</v>
      </c>
      <c r="D16" s="132">
        <f t="shared" si="2"/>
        <v>47856748.339999996</v>
      </c>
      <c r="E16" s="132">
        <f t="shared" si="2"/>
        <v>47344329.400000006</v>
      </c>
      <c r="F16" s="132">
        <f t="shared" si="2"/>
        <v>47344329.400000006</v>
      </c>
      <c r="G16" s="132">
        <f t="shared" si="1"/>
        <v>2282208.9300000072</v>
      </c>
    </row>
    <row r="17" spans="1:7">
      <c r="A17" s="135" t="s">
        <v>251</v>
      </c>
      <c r="B17" s="108">
        <v>15776488.27</v>
      </c>
      <c r="C17" s="108">
        <v>2794627.87</v>
      </c>
      <c r="D17" s="132">
        <f t="shared" ref="D17:D27" si="3">B17+C17</f>
        <v>18571116.140000001</v>
      </c>
      <c r="E17" s="108">
        <v>19964386.420000002</v>
      </c>
      <c r="F17" s="108">
        <v>19964386.420000002</v>
      </c>
      <c r="G17" s="132">
        <f t="shared" si="1"/>
        <v>4187898.1500000022</v>
      </c>
    </row>
    <row r="18" spans="1:7">
      <c r="A18" s="135" t="s">
        <v>252</v>
      </c>
      <c r="B18" s="108">
        <v>26195406.239999998</v>
      </c>
      <c r="C18" s="108">
        <v>0</v>
      </c>
      <c r="D18" s="132">
        <f t="shared" si="3"/>
        <v>26195406.239999998</v>
      </c>
      <c r="E18" s="108">
        <v>25411407.59</v>
      </c>
      <c r="F18" s="108">
        <v>25411407.59</v>
      </c>
      <c r="G18" s="132">
        <f t="shared" si="1"/>
        <v>-783998.64999999851</v>
      </c>
    </row>
    <row r="19" spans="1:7">
      <c r="A19" s="135" t="s">
        <v>253</v>
      </c>
      <c r="B19" s="108">
        <v>69092.960000000006</v>
      </c>
      <c r="C19" s="108">
        <v>0</v>
      </c>
      <c r="D19" s="132">
        <f t="shared" si="3"/>
        <v>69092.960000000006</v>
      </c>
      <c r="E19" s="108">
        <v>66495.37</v>
      </c>
      <c r="F19" s="108">
        <v>66495.37</v>
      </c>
      <c r="G19" s="132">
        <f t="shared" si="1"/>
        <v>-2597.5900000000111</v>
      </c>
    </row>
    <row r="20" spans="1:7">
      <c r="A20" s="135" t="s">
        <v>254</v>
      </c>
      <c r="B20" s="132">
        <v>0</v>
      </c>
      <c r="C20" s="132">
        <v>0</v>
      </c>
      <c r="D20" s="132">
        <f t="shared" si="3"/>
        <v>0</v>
      </c>
      <c r="E20" s="132">
        <v>0</v>
      </c>
      <c r="F20" s="132">
        <v>0</v>
      </c>
      <c r="G20" s="132">
        <f t="shared" si="1"/>
        <v>0</v>
      </c>
    </row>
    <row r="21" spans="1:7">
      <c r="A21" s="135" t="s">
        <v>255</v>
      </c>
      <c r="B21" s="132">
        <v>0</v>
      </c>
      <c r="C21" s="132">
        <v>0</v>
      </c>
      <c r="D21" s="132">
        <f t="shared" si="3"/>
        <v>0</v>
      </c>
      <c r="E21" s="132">
        <v>0</v>
      </c>
      <c r="F21" s="132">
        <v>0</v>
      </c>
      <c r="G21" s="132">
        <f t="shared" si="1"/>
        <v>0</v>
      </c>
    </row>
    <row r="22" spans="1:7">
      <c r="A22" s="135" t="s">
        <v>256</v>
      </c>
      <c r="B22" s="108">
        <v>3021133</v>
      </c>
      <c r="C22" s="108">
        <v>0</v>
      </c>
      <c r="D22" s="132">
        <f t="shared" si="3"/>
        <v>3021133</v>
      </c>
      <c r="E22" s="108">
        <v>1504672.85</v>
      </c>
      <c r="F22" s="108">
        <v>1504672.85</v>
      </c>
      <c r="G22" s="132">
        <f t="shared" si="1"/>
        <v>-1516460.15</v>
      </c>
    </row>
    <row r="23" spans="1:7">
      <c r="A23" s="135" t="s">
        <v>257</v>
      </c>
      <c r="B23" s="132">
        <v>0</v>
      </c>
      <c r="C23" s="132">
        <v>0</v>
      </c>
      <c r="D23" s="132">
        <f t="shared" si="3"/>
        <v>0</v>
      </c>
      <c r="E23" s="132">
        <v>0</v>
      </c>
      <c r="F23" s="132">
        <v>0</v>
      </c>
      <c r="G23" s="132">
        <f t="shared" si="1"/>
        <v>0</v>
      </c>
    </row>
    <row r="24" spans="1:7">
      <c r="A24" s="135" t="s">
        <v>258</v>
      </c>
      <c r="B24" s="132">
        <v>0</v>
      </c>
      <c r="C24" s="132">
        <v>0</v>
      </c>
      <c r="D24" s="132">
        <f t="shared" si="3"/>
        <v>0</v>
      </c>
      <c r="E24" s="132">
        <v>0</v>
      </c>
      <c r="F24" s="132">
        <v>0</v>
      </c>
      <c r="G24" s="132">
        <f t="shared" si="1"/>
        <v>0</v>
      </c>
    </row>
    <row r="25" spans="1:7">
      <c r="A25" s="135" t="s">
        <v>259</v>
      </c>
      <c r="B25" s="108">
        <v>0</v>
      </c>
      <c r="C25" s="108">
        <v>0</v>
      </c>
      <c r="D25" s="132">
        <f t="shared" si="3"/>
        <v>0</v>
      </c>
      <c r="E25" s="108">
        <v>0</v>
      </c>
      <c r="F25" s="108">
        <v>0</v>
      </c>
      <c r="G25" s="132">
        <f t="shared" si="1"/>
        <v>0</v>
      </c>
    </row>
    <row r="26" spans="1:7">
      <c r="A26" s="135" t="s">
        <v>260</v>
      </c>
      <c r="B26" s="108">
        <v>0</v>
      </c>
      <c r="C26" s="108">
        <v>0</v>
      </c>
      <c r="D26" s="132">
        <f t="shared" si="3"/>
        <v>0</v>
      </c>
      <c r="E26" s="108">
        <v>446988</v>
      </c>
      <c r="F26" s="108">
        <v>446988</v>
      </c>
      <c r="G26" s="132">
        <f t="shared" si="1"/>
        <v>446988</v>
      </c>
    </row>
    <row r="27" spans="1:7">
      <c r="A27" s="135" t="s">
        <v>261</v>
      </c>
      <c r="B27" s="108">
        <v>0</v>
      </c>
      <c r="C27" s="108">
        <v>0</v>
      </c>
      <c r="D27" s="132">
        <f t="shared" si="3"/>
        <v>0</v>
      </c>
      <c r="E27" s="108">
        <v>-49620.83</v>
      </c>
      <c r="F27" s="108">
        <v>-49620.83</v>
      </c>
      <c r="G27" s="132">
        <f t="shared" si="1"/>
        <v>-49620.83</v>
      </c>
    </row>
    <row r="28" spans="1:7">
      <c r="A28" s="94" t="s">
        <v>262</v>
      </c>
      <c r="B28" s="132">
        <f>SUM(B29:B33)</f>
        <v>419195.63</v>
      </c>
      <c r="C28" s="132">
        <f t="shared" ref="C28:F28" si="4">SUM(C29:C33)</f>
        <v>0</v>
      </c>
      <c r="D28" s="132">
        <f t="shared" si="4"/>
        <v>419195.63</v>
      </c>
      <c r="E28" s="132">
        <f t="shared" si="4"/>
        <v>581757.80000000005</v>
      </c>
      <c r="F28" s="132">
        <f t="shared" si="4"/>
        <v>581757.80000000005</v>
      </c>
      <c r="G28" s="132">
        <f t="shared" si="1"/>
        <v>162562.17000000004</v>
      </c>
    </row>
    <row r="29" spans="1:7">
      <c r="A29" s="135" t="s">
        <v>263</v>
      </c>
      <c r="B29" s="108">
        <v>0</v>
      </c>
      <c r="C29" s="108">
        <v>0</v>
      </c>
      <c r="D29" s="132">
        <f t="shared" ref="D29:D33" si="5">B29+C29</f>
        <v>0</v>
      </c>
      <c r="E29" s="108">
        <v>989.26</v>
      </c>
      <c r="F29" s="108">
        <v>989.26</v>
      </c>
      <c r="G29" s="132">
        <f t="shared" si="1"/>
        <v>989.26</v>
      </c>
    </row>
    <row r="30" spans="1:7">
      <c r="A30" s="135" t="s">
        <v>264</v>
      </c>
      <c r="B30" s="108">
        <v>52526.13</v>
      </c>
      <c r="C30" s="108">
        <v>0</v>
      </c>
      <c r="D30" s="132">
        <f t="shared" si="5"/>
        <v>52526.13</v>
      </c>
      <c r="E30" s="108">
        <v>71140.7</v>
      </c>
      <c r="F30" s="108">
        <v>71140.7</v>
      </c>
      <c r="G30" s="132">
        <f t="shared" si="1"/>
        <v>18614.57</v>
      </c>
    </row>
    <row r="31" spans="1:7">
      <c r="A31" s="135" t="s">
        <v>265</v>
      </c>
      <c r="B31" s="108">
        <v>193271.02</v>
      </c>
      <c r="C31" s="108">
        <v>0</v>
      </c>
      <c r="D31" s="132">
        <f t="shared" si="5"/>
        <v>193271.02</v>
      </c>
      <c r="E31" s="108">
        <v>256712.57</v>
      </c>
      <c r="F31" s="108">
        <v>256712.57</v>
      </c>
      <c r="G31" s="132">
        <f t="shared" si="1"/>
        <v>63441.550000000017</v>
      </c>
    </row>
    <row r="32" spans="1:7">
      <c r="A32" s="135" t="s">
        <v>266</v>
      </c>
      <c r="B32" s="132">
        <v>0</v>
      </c>
      <c r="C32" s="132">
        <v>0</v>
      </c>
      <c r="D32" s="132">
        <f t="shared" si="5"/>
        <v>0</v>
      </c>
      <c r="E32" s="132">
        <v>0</v>
      </c>
      <c r="F32" s="132">
        <v>0</v>
      </c>
      <c r="G32" s="132">
        <f t="shared" si="1"/>
        <v>0</v>
      </c>
    </row>
    <row r="33" spans="1:8">
      <c r="A33" s="135" t="s">
        <v>267</v>
      </c>
      <c r="B33" s="108">
        <v>173398.48</v>
      </c>
      <c r="C33" s="108">
        <v>0</v>
      </c>
      <c r="D33" s="132">
        <f t="shared" si="5"/>
        <v>173398.48</v>
      </c>
      <c r="E33" s="108">
        <v>252915.27</v>
      </c>
      <c r="F33" s="108">
        <v>252915.27</v>
      </c>
      <c r="G33" s="132">
        <f t="shared" si="1"/>
        <v>79516.789999999979</v>
      </c>
    </row>
    <row r="34" spans="1:8">
      <c r="A34" s="94" t="s">
        <v>268</v>
      </c>
      <c r="B34" s="108">
        <v>11605722.939999999</v>
      </c>
      <c r="C34" s="108">
        <v>6035580.4100000001</v>
      </c>
      <c r="D34" s="132">
        <f>B34+C34</f>
        <v>17641303.350000001</v>
      </c>
      <c r="E34" s="108">
        <v>14076724.59</v>
      </c>
      <c r="F34" s="108">
        <v>14076724.59</v>
      </c>
      <c r="G34" s="132">
        <f t="shared" si="1"/>
        <v>2471001.6500000004</v>
      </c>
    </row>
    <row r="35" spans="1:8">
      <c r="A35" s="94" t="s">
        <v>269</v>
      </c>
      <c r="B35" s="132">
        <f>B36</f>
        <v>0</v>
      </c>
      <c r="C35" s="132">
        <f>C36</f>
        <v>0</v>
      </c>
      <c r="D35" s="132">
        <f>B35+C35</f>
        <v>0</v>
      </c>
      <c r="E35" s="132">
        <f>E36</f>
        <v>0</v>
      </c>
      <c r="F35" s="132">
        <f>F36</f>
        <v>0</v>
      </c>
      <c r="G35" s="132">
        <f t="shared" si="1"/>
        <v>0</v>
      </c>
    </row>
    <row r="36" spans="1:8">
      <c r="A36" s="135" t="s">
        <v>270</v>
      </c>
      <c r="B36" s="108">
        <v>0</v>
      </c>
      <c r="C36" s="108">
        <v>0</v>
      </c>
      <c r="D36" s="132">
        <f>B36+C36</f>
        <v>0</v>
      </c>
      <c r="E36" s="108">
        <v>0</v>
      </c>
      <c r="F36" s="108">
        <v>0</v>
      </c>
      <c r="G36" s="132">
        <f t="shared" si="1"/>
        <v>0</v>
      </c>
    </row>
    <row r="37" spans="1:8">
      <c r="A37" s="94" t="s">
        <v>271</v>
      </c>
      <c r="B37" s="132">
        <f>B38+B39</f>
        <v>0</v>
      </c>
      <c r="C37" s="132">
        <f t="shared" ref="C37:F37" si="6">C38+C39</f>
        <v>0</v>
      </c>
      <c r="D37" s="132">
        <f t="shared" si="6"/>
        <v>0</v>
      </c>
      <c r="E37" s="132">
        <f t="shared" si="6"/>
        <v>0</v>
      </c>
      <c r="F37" s="132">
        <f t="shared" si="6"/>
        <v>0</v>
      </c>
      <c r="G37" s="132">
        <f t="shared" si="1"/>
        <v>0</v>
      </c>
    </row>
    <row r="38" spans="1:8">
      <c r="A38" s="135" t="s">
        <v>272</v>
      </c>
      <c r="B38" s="132">
        <v>0</v>
      </c>
      <c r="C38" s="132">
        <v>0</v>
      </c>
      <c r="D38" s="132">
        <f>B38+C38</f>
        <v>0</v>
      </c>
      <c r="E38" s="132">
        <v>0</v>
      </c>
      <c r="F38" s="132">
        <v>0</v>
      </c>
      <c r="G38" s="132">
        <f t="shared" si="1"/>
        <v>0</v>
      </c>
    </row>
    <row r="39" spans="1:8">
      <c r="A39" s="135" t="s">
        <v>273</v>
      </c>
      <c r="B39" s="132">
        <v>0</v>
      </c>
      <c r="C39" s="132">
        <v>0</v>
      </c>
      <c r="D39" s="132">
        <f>B39+C39</f>
        <v>0</v>
      </c>
      <c r="E39" s="132">
        <v>0</v>
      </c>
      <c r="F39" s="132">
        <v>0</v>
      </c>
      <c r="G39" s="132">
        <f t="shared" si="1"/>
        <v>0</v>
      </c>
    </row>
    <row r="40" spans="1:8">
      <c r="A40" s="60"/>
      <c r="B40" s="132"/>
      <c r="C40" s="132"/>
      <c r="D40" s="132"/>
      <c r="E40" s="132"/>
      <c r="F40" s="132"/>
      <c r="G40" s="132"/>
    </row>
    <row r="41" spans="1:8">
      <c r="A41" s="92" t="s">
        <v>274</v>
      </c>
      <c r="B41" s="107">
        <f>B9+B10+B11+B12+B13+B14+B15+B16+B28++B34+B35+B37</f>
        <v>57405620.740000002</v>
      </c>
      <c r="C41" s="107">
        <f t="shared" ref="C41:G41" si="7">C9+C10+C11+C12+C13+C14+C15+C16+C28++C34+C35+C37</f>
        <v>8830208.2800000012</v>
      </c>
      <c r="D41" s="107">
        <f t="shared" si="7"/>
        <v>66235829.020000003</v>
      </c>
      <c r="E41" s="107">
        <f t="shared" si="7"/>
        <v>62597947.850000009</v>
      </c>
      <c r="F41" s="107">
        <f t="shared" si="7"/>
        <v>62597947.850000009</v>
      </c>
      <c r="G41" s="107">
        <f t="shared" si="7"/>
        <v>5192327.1100000069</v>
      </c>
    </row>
    <row r="42" spans="1:8">
      <c r="A42" s="92" t="s">
        <v>275</v>
      </c>
      <c r="B42" s="136"/>
      <c r="C42" s="136"/>
      <c r="D42" s="136"/>
      <c r="E42" s="136"/>
      <c r="F42" s="136"/>
      <c r="G42" s="107">
        <f>IF((F41-B41)&lt;0,0,(F41-B41))</f>
        <v>5192327.1100000069</v>
      </c>
      <c r="H42" s="133"/>
    </row>
    <row r="43" spans="1:8">
      <c r="A43" s="60"/>
      <c r="B43" s="109"/>
      <c r="C43" s="109"/>
      <c r="D43" s="109"/>
      <c r="E43" s="109"/>
      <c r="F43" s="109"/>
      <c r="G43" s="109"/>
    </row>
    <row r="44" spans="1:8">
      <c r="A44" s="92" t="s">
        <v>276</v>
      </c>
      <c r="B44" s="109"/>
      <c r="C44" s="109"/>
      <c r="D44" s="109"/>
      <c r="E44" s="109"/>
      <c r="F44" s="109"/>
      <c r="G44" s="109"/>
    </row>
    <row r="45" spans="1:8">
      <c r="A45" s="94" t="s">
        <v>277</v>
      </c>
      <c r="B45" s="132">
        <f>SUM(B46:B53)</f>
        <v>17434012.359999999</v>
      </c>
      <c r="C45" s="132">
        <f t="shared" ref="C45:F45" si="8">SUM(C46:C53)</f>
        <v>5319725.6399999997</v>
      </c>
      <c r="D45" s="132">
        <f t="shared" si="8"/>
        <v>22753738</v>
      </c>
      <c r="E45" s="132">
        <f t="shared" si="8"/>
        <v>19754244</v>
      </c>
      <c r="F45" s="132">
        <f t="shared" si="8"/>
        <v>19754244</v>
      </c>
      <c r="G45" s="132">
        <f>F45-B45</f>
        <v>2320231.6400000006</v>
      </c>
    </row>
    <row r="46" spans="1:8">
      <c r="A46" s="137" t="s">
        <v>278</v>
      </c>
      <c r="B46" s="132">
        <v>0</v>
      </c>
      <c r="C46" s="132">
        <v>0</v>
      </c>
      <c r="D46" s="132">
        <f>B46+C46</f>
        <v>0</v>
      </c>
      <c r="E46" s="132">
        <v>0</v>
      </c>
      <c r="F46" s="132">
        <v>0</v>
      </c>
      <c r="G46" s="132">
        <f>F46-B46</f>
        <v>0</v>
      </c>
    </row>
    <row r="47" spans="1:8">
      <c r="A47" s="137" t="s">
        <v>279</v>
      </c>
      <c r="B47" s="132">
        <v>0</v>
      </c>
      <c r="C47" s="132">
        <v>0</v>
      </c>
      <c r="D47" s="132">
        <f t="shared" ref="D47:D53" si="9">B47+C47</f>
        <v>0</v>
      </c>
      <c r="E47" s="132">
        <v>0</v>
      </c>
      <c r="F47" s="132">
        <v>0</v>
      </c>
      <c r="G47" s="132">
        <f t="shared" ref="G47:G48" si="10">F47-B47</f>
        <v>0</v>
      </c>
    </row>
    <row r="48" spans="1:8">
      <c r="A48" s="137" t="s">
        <v>280</v>
      </c>
      <c r="B48" s="108">
        <v>13296163.16</v>
      </c>
      <c r="C48" s="108">
        <v>4630064.84</v>
      </c>
      <c r="D48" s="132">
        <f t="shared" si="9"/>
        <v>17926228</v>
      </c>
      <c r="E48" s="108">
        <v>16133607</v>
      </c>
      <c r="F48" s="108">
        <v>16133607</v>
      </c>
      <c r="G48" s="132">
        <f t="shared" si="10"/>
        <v>2837443.84</v>
      </c>
    </row>
    <row r="49" spans="1:7" ht="30">
      <c r="A49" s="137" t="s">
        <v>281</v>
      </c>
      <c r="B49" s="108">
        <v>4137849.2</v>
      </c>
      <c r="C49" s="108">
        <v>689660.8</v>
      </c>
      <c r="D49" s="132">
        <f t="shared" si="9"/>
        <v>4827510</v>
      </c>
      <c r="E49" s="108">
        <v>3620637</v>
      </c>
      <c r="F49" s="108">
        <v>3620637</v>
      </c>
      <c r="G49" s="132">
        <f>F49-B49</f>
        <v>-517212.20000000019</v>
      </c>
    </row>
    <row r="50" spans="1:7">
      <c r="A50" s="137" t="s">
        <v>282</v>
      </c>
      <c r="B50" s="132">
        <v>0</v>
      </c>
      <c r="C50" s="132">
        <v>0</v>
      </c>
      <c r="D50" s="132">
        <f t="shared" si="9"/>
        <v>0</v>
      </c>
      <c r="E50" s="132">
        <v>0</v>
      </c>
      <c r="F50" s="132">
        <v>0</v>
      </c>
      <c r="G50" s="132">
        <f t="shared" ref="G50:G63" si="11">F50-B50</f>
        <v>0</v>
      </c>
    </row>
    <row r="51" spans="1:7">
      <c r="A51" s="137" t="s">
        <v>283</v>
      </c>
      <c r="B51" s="132">
        <v>0</v>
      </c>
      <c r="C51" s="132">
        <v>0</v>
      </c>
      <c r="D51" s="132">
        <f t="shared" si="9"/>
        <v>0</v>
      </c>
      <c r="E51" s="132">
        <v>0</v>
      </c>
      <c r="F51" s="132">
        <v>0</v>
      </c>
      <c r="G51" s="132">
        <f t="shared" si="11"/>
        <v>0</v>
      </c>
    </row>
    <row r="52" spans="1:7" ht="30">
      <c r="A52" s="138" t="s">
        <v>284</v>
      </c>
      <c r="B52" s="132">
        <v>0</v>
      </c>
      <c r="C52" s="132">
        <v>0</v>
      </c>
      <c r="D52" s="132">
        <f t="shared" si="9"/>
        <v>0</v>
      </c>
      <c r="E52" s="132">
        <v>0</v>
      </c>
      <c r="F52" s="132">
        <v>0</v>
      </c>
      <c r="G52" s="132">
        <f t="shared" si="11"/>
        <v>0</v>
      </c>
    </row>
    <row r="53" spans="1:7">
      <c r="A53" s="135" t="s">
        <v>285</v>
      </c>
      <c r="B53" s="132">
        <v>0</v>
      </c>
      <c r="C53" s="132">
        <v>0</v>
      </c>
      <c r="D53" s="132">
        <f t="shared" si="9"/>
        <v>0</v>
      </c>
      <c r="E53" s="132">
        <v>0</v>
      </c>
      <c r="F53" s="132">
        <v>0</v>
      </c>
      <c r="G53" s="132">
        <f t="shared" si="11"/>
        <v>0</v>
      </c>
    </row>
    <row r="54" spans="1:7">
      <c r="A54" s="94" t="s">
        <v>286</v>
      </c>
      <c r="B54" s="132">
        <f>SUM(B55:B58)</f>
        <v>629592.07999999996</v>
      </c>
      <c r="C54" s="132">
        <f t="shared" ref="C54:F54" si="12">SUM(C55:C58)</f>
        <v>0</v>
      </c>
      <c r="D54" s="132">
        <f t="shared" si="12"/>
        <v>629592.07999999996</v>
      </c>
      <c r="E54" s="132">
        <f t="shared" si="12"/>
        <v>60540</v>
      </c>
      <c r="F54" s="132">
        <f t="shared" si="12"/>
        <v>60540</v>
      </c>
      <c r="G54" s="132">
        <f t="shared" si="11"/>
        <v>-569052.07999999996</v>
      </c>
    </row>
    <row r="55" spans="1:7">
      <c r="A55" s="138" t="s">
        <v>287</v>
      </c>
      <c r="B55" s="132">
        <v>0</v>
      </c>
      <c r="C55" s="132">
        <v>0</v>
      </c>
      <c r="D55" s="132">
        <f t="shared" ref="D55:D58" si="13">B55+C55</f>
        <v>0</v>
      </c>
      <c r="E55" s="132">
        <v>0</v>
      </c>
      <c r="F55" s="132">
        <v>0</v>
      </c>
      <c r="G55" s="132">
        <f t="shared" si="11"/>
        <v>0</v>
      </c>
    </row>
    <row r="56" spans="1:7">
      <c r="A56" s="137" t="s">
        <v>288</v>
      </c>
      <c r="B56" s="132">
        <v>0</v>
      </c>
      <c r="C56" s="132">
        <v>0</v>
      </c>
      <c r="D56" s="132">
        <f t="shared" si="13"/>
        <v>0</v>
      </c>
      <c r="E56" s="132">
        <v>0</v>
      </c>
      <c r="F56" s="132">
        <v>0</v>
      </c>
      <c r="G56" s="132">
        <f t="shared" si="11"/>
        <v>0</v>
      </c>
    </row>
    <row r="57" spans="1:7">
      <c r="A57" s="137" t="s">
        <v>289</v>
      </c>
      <c r="B57" s="132">
        <v>0</v>
      </c>
      <c r="C57" s="132">
        <v>0</v>
      </c>
      <c r="D57" s="132">
        <f t="shared" si="13"/>
        <v>0</v>
      </c>
      <c r="E57" s="132">
        <v>0</v>
      </c>
      <c r="F57" s="132">
        <v>0</v>
      </c>
      <c r="G57" s="132">
        <f t="shared" si="11"/>
        <v>0</v>
      </c>
    </row>
    <row r="58" spans="1:7">
      <c r="A58" s="138" t="s">
        <v>290</v>
      </c>
      <c r="B58" s="108">
        <v>629592.07999999996</v>
      </c>
      <c r="C58" s="108">
        <v>0</v>
      </c>
      <c r="D58" s="132">
        <f t="shared" si="13"/>
        <v>629592.07999999996</v>
      </c>
      <c r="E58" s="108">
        <v>60540</v>
      </c>
      <c r="F58" s="108">
        <v>60540</v>
      </c>
      <c r="G58" s="132">
        <f t="shared" si="11"/>
        <v>-569052.07999999996</v>
      </c>
    </row>
    <row r="59" spans="1:7">
      <c r="A59" s="94" t="s">
        <v>291</v>
      </c>
      <c r="B59" s="132">
        <f>B60+B61</f>
        <v>0</v>
      </c>
      <c r="C59" s="132">
        <f t="shared" ref="C59:F59" si="14">C60+C61</f>
        <v>0</v>
      </c>
      <c r="D59" s="132">
        <f t="shared" si="14"/>
        <v>0</v>
      </c>
      <c r="E59" s="132">
        <f t="shared" si="14"/>
        <v>0</v>
      </c>
      <c r="F59" s="132">
        <f t="shared" si="14"/>
        <v>0</v>
      </c>
      <c r="G59" s="132">
        <f t="shared" si="11"/>
        <v>0</v>
      </c>
    </row>
    <row r="60" spans="1:7">
      <c r="A60" s="137" t="s">
        <v>292</v>
      </c>
      <c r="B60" s="108">
        <v>0</v>
      </c>
      <c r="C60" s="108">
        <v>0</v>
      </c>
      <c r="D60" s="132">
        <f t="shared" ref="D60:D63" si="15">B60+C60</f>
        <v>0</v>
      </c>
      <c r="E60" s="108">
        <v>0</v>
      </c>
      <c r="F60" s="108">
        <v>0</v>
      </c>
      <c r="G60" s="132">
        <f t="shared" si="11"/>
        <v>0</v>
      </c>
    </row>
    <row r="61" spans="1:7">
      <c r="A61" s="137" t="s">
        <v>293</v>
      </c>
      <c r="B61" s="108">
        <v>0</v>
      </c>
      <c r="C61" s="108">
        <v>0</v>
      </c>
      <c r="D61" s="132">
        <f t="shared" si="15"/>
        <v>0</v>
      </c>
      <c r="E61" s="108">
        <v>0</v>
      </c>
      <c r="F61" s="108">
        <v>0</v>
      </c>
      <c r="G61" s="132">
        <f t="shared" si="11"/>
        <v>0</v>
      </c>
    </row>
    <row r="62" spans="1:7">
      <c r="A62" s="94" t="s">
        <v>294</v>
      </c>
      <c r="B62" s="108">
        <v>0</v>
      </c>
      <c r="C62" s="108">
        <v>0</v>
      </c>
      <c r="D62" s="132">
        <f t="shared" si="15"/>
        <v>0</v>
      </c>
      <c r="E62" s="108">
        <v>0</v>
      </c>
      <c r="F62" s="108">
        <v>0</v>
      </c>
      <c r="G62" s="132">
        <f t="shared" si="11"/>
        <v>0</v>
      </c>
    </row>
    <row r="63" spans="1:7">
      <c r="A63" s="94" t="s">
        <v>295</v>
      </c>
      <c r="B63" s="108">
        <v>0</v>
      </c>
      <c r="C63" s="108">
        <v>0</v>
      </c>
      <c r="D63" s="132">
        <f t="shared" si="15"/>
        <v>0</v>
      </c>
      <c r="E63" s="108">
        <v>0</v>
      </c>
      <c r="F63" s="108">
        <v>0</v>
      </c>
      <c r="G63" s="132">
        <f t="shared" si="11"/>
        <v>0</v>
      </c>
    </row>
    <row r="64" spans="1:7">
      <c r="A64" s="60"/>
      <c r="B64" s="109"/>
      <c r="C64" s="109"/>
      <c r="D64" s="109"/>
      <c r="E64" s="109"/>
      <c r="F64" s="109"/>
      <c r="G64" s="109"/>
    </row>
    <row r="65" spans="1:7">
      <c r="A65" s="92" t="s">
        <v>296</v>
      </c>
      <c r="B65" s="107">
        <f>B45+B54+B59+B62+B63</f>
        <v>18063604.439999998</v>
      </c>
      <c r="C65" s="107">
        <f t="shared" ref="C65:F65" si="16">C45+C54+C59+C62+C63</f>
        <v>5319725.6399999997</v>
      </c>
      <c r="D65" s="107">
        <f t="shared" si="16"/>
        <v>23383330.079999998</v>
      </c>
      <c r="E65" s="107">
        <f t="shared" si="16"/>
        <v>19814784</v>
      </c>
      <c r="F65" s="107">
        <f t="shared" si="16"/>
        <v>19814784</v>
      </c>
      <c r="G65" s="107">
        <f>F65-B65</f>
        <v>1751179.5600000024</v>
      </c>
    </row>
    <row r="66" spans="1:7">
      <c r="A66" s="60"/>
      <c r="B66" s="109"/>
      <c r="C66" s="109"/>
      <c r="D66" s="109"/>
      <c r="E66" s="109"/>
      <c r="F66" s="109"/>
      <c r="G66" s="109"/>
    </row>
    <row r="67" spans="1:7">
      <c r="A67" s="92" t="s">
        <v>297</v>
      </c>
      <c r="B67" s="107">
        <f>B68</f>
        <v>0</v>
      </c>
      <c r="C67" s="107">
        <f t="shared" ref="C67:G67" si="17">C68</f>
        <v>0</v>
      </c>
      <c r="D67" s="107">
        <f t="shared" si="17"/>
        <v>0</v>
      </c>
      <c r="E67" s="107">
        <f t="shared" si="17"/>
        <v>0</v>
      </c>
      <c r="F67" s="107">
        <f t="shared" si="17"/>
        <v>0</v>
      </c>
      <c r="G67" s="107">
        <f t="shared" si="17"/>
        <v>0</v>
      </c>
    </row>
    <row r="68" spans="1:7">
      <c r="A68" s="94" t="s">
        <v>298</v>
      </c>
      <c r="B68" s="108">
        <v>0</v>
      </c>
      <c r="C68" s="108">
        <v>0</v>
      </c>
      <c r="D68" s="132">
        <f>B68+C68</f>
        <v>0</v>
      </c>
      <c r="E68" s="108">
        <v>0</v>
      </c>
      <c r="F68" s="108">
        <v>0</v>
      </c>
      <c r="G68" s="132">
        <f t="shared" ref="G68" si="18">F68-B68</f>
        <v>0</v>
      </c>
    </row>
    <row r="69" spans="1:7">
      <c r="A69" s="60"/>
      <c r="B69" s="109"/>
      <c r="C69" s="109"/>
      <c r="D69" s="109"/>
      <c r="E69" s="109"/>
      <c r="F69" s="109"/>
      <c r="G69" s="109"/>
    </row>
    <row r="70" spans="1:7">
      <c r="A70" s="92" t="s">
        <v>299</v>
      </c>
      <c r="B70" s="107">
        <f>B41+B65+B67</f>
        <v>75469225.180000007</v>
      </c>
      <c r="C70" s="107">
        <f t="shared" ref="C70:G70" si="19">C41+C65+C67</f>
        <v>14149933.920000002</v>
      </c>
      <c r="D70" s="107">
        <f t="shared" si="19"/>
        <v>89619159.099999994</v>
      </c>
      <c r="E70" s="107">
        <f t="shared" si="19"/>
        <v>82412731.850000009</v>
      </c>
      <c r="F70" s="107">
        <f t="shared" si="19"/>
        <v>82412731.850000009</v>
      </c>
      <c r="G70" s="107">
        <f t="shared" si="19"/>
        <v>6943506.6700000092</v>
      </c>
    </row>
    <row r="71" spans="1:7">
      <c r="A71" s="60"/>
      <c r="B71" s="109"/>
      <c r="C71" s="109"/>
      <c r="D71" s="109"/>
      <c r="E71" s="109"/>
      <c r="F71" s="109"/>
      <c r="G71" s="109"/>
    </row>
    <row r="72" spans="1:7">
      <c r="A72" s="92" t="s">
        <v>300</v>
      </c>
      <c r="B72" s="109"/>
      <c r="C72" s="109"/>
      <c r="D72" s="109"/>
      <c r="E72" s="109"/>
      <c r="F72" s="109"/>
      <c r="G72" s="109"/>
    </row>
    <row r="73" spans="1:7" ht="30">
      <c r="A73" s="139" t="s">
        <v>301</v>
      </c>
      <c r="B73" s="108">
        <v>0</v>
      </c>
      <c r="C73" s="108">
        <v>0</v>
      </c>
      <c r="D73" s="132">
        <f t="shared" ref="D73:D74" si="20">B73+C73</f>
        <v>0</v>
      </c>
      <c r="E73" s="108">
        <v>0</v>
      </c>
      <c r="F73" s="108">
        <v>0</v>
      </c>
      <c r="G73" s="132">
        <f t="shared" ref="G73:G74" si="21">F73-B73</f>
        <v>0</v>
      </c>
    </row>
    <row r="74" spans="1:7" ht="30">
      <c r="A74" s="139" t="s">
        <v>302</v>
      </c>
      <c r="B74" s="108">
        <v>0</v>
      </c>
      <c r="C74" s="108">
        <v>0</v>
      </c>
      <c r="D74" s="132">
        <f t="shared" si="20"/>
        <v>0</v>
      </c>
      <c r="E74" s="108">
        <v>0</v>
      </c>
      <c r="F74" s="108">
        <v>0</v>
      </c>
      <c r="G74" s="132">
        <f t="shared" si="21"/>
        <v>0</v>
      </c>
    </row>
    <row r="75" spans="1:7">
      <c r="A75" s="102" t="s">
        <v>303</v>
      </c>
      <c r="B75" s="107">
        <f>B73+B74</f>
        <v>0</v>
      </c>
      <c r="C75" s="107">
        <f t="shared" ref="C75:G75" si="22">C73+C74</f>
        <v>0</v>
      </c>
      <c r="D75" s="107">
        <f t="shared" si="22"/>
        <v>0</v>
      </c>
      <c r="E75" s="107">
        <f t="shared" si="22"/>
        <v>0</v>
      </c>
      <c r="F75" s="107">
        <f t="shared" si="22"/>
        <v>0</v>
      </c>
      <c r="G75" s="107">
        <f t="shared" si="22"/>
        <v>0</v>
      </c>
    </row>
    <row r="76" spans="1:7">
      <c r="A76" s="88"/>
      <c r="B76" s="140"/>
      <c r="C76" s="140"/>
      <c r="D76" s="140"/>
      <c r="E76" s="140"/>
      <c r="F76" s="140"/>
      <c r="G76" s="140"/>
    </row>
    <row r="77" spans="1:7">
      <c r="B77" s="141"/>
      <c r="C77" s="141"/>
      <c r="D77" s="141"/>
      <c r="E77" s="141"/>
      <c r="F77" s="141"/>
      <c r="G77" s="141"/>
    </row>
    <row r="78" spans="1:7">
      <c r="B78" s="141"/>
      <c r="C78" s="141"/>
      <c r="D78" s="141">
        <f>B78+C78</f>
        <v>0</v>
      </c>
      <c r="E78" s="141"/>
      <c r="F78" s="141"/>
      <c r="G78" s="142">
        <f t="shared" ref="G78" si="23">B78-F78</f>
        <v>0</v>
      </c>
    </row>
    <row r="79" spans="1:7">
      <c r="B79" s="143"/>
      <c r="C79" s="143"/>
      <c r="D79" s="143"/>
      <c r="E79" s="143"/>
      <c r="F79" s="143"/>
      <c r="G79" s="144"/>
    </row>
    <row r="80" spans="1:7">
      <c r="B80" s="30"/>
      <c r="C80" s="30"/>
      <c r="D80" s="30"/>
      <c r="E80" s="30"/>
      <c r="F80" s="30"/>
      <c r="G80" s="30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sqref="A1:XFD1048576"/>
    </sheetView>
  </sheetViews>
  <sheetFormatPr baseColWidth="10" defaultRowHeight="15"/>
  <cols>
    <col min="1" max="1" width="103.285156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145" t="s">
        <v>304</v>
      </c>
      <c r="B1" s="124"/>
      <c r="C1" s="124"/>
      <c r="D1" s="124"/>
      <c r="E1" s="124"/>
      <c r="F1" s="124"/>
      <c r="G1" s="124"/>
    </row>
    <row r="2" spans="1:8">
      <c r="A2" s="146" t="s">
        <v>122</v>
      </c>
      <c r="B2" s="146"/>
      <c r="C2" s="146"/>
      <c r="D2" s="146"/>
      <c r="E2" s="146"/>
      <c r="F2" s="146"/>
      <c r="G2" s="146"/>
    </row>
    <row r="3" spans="1:8">
      <c r="A3" s="147" t="s">
        <v>305</v>
      </c>
      <c r="B3" s="147"/>
      <c r="C3" s="147"/>
      <c r="D3" s="147"/>
      <c r="E3" s="147"/>
      <c r="F3" s="147"/>
      <c r="G3" s="147"/>
    </row>
    <row r="4" spans="1:8">
      <c r="A4" s="147" t="s">
        <v>306</v>
      </c>
      <c r="B4" s="147"/>
      <c r="C4" s="147"/>
      <c r="D4" s="147"/>
      <c r="E4" s="147"/>
      <c r="F4" s="147"/>
      <c r="G4" s="147"/>
    </row>
    <row r="5" spans="1:8">
      <c r="A5" s="148" t="s">
        <v>169</v>
      </c>
      <c r="B5" s="148"/>
      <c r="C5" s="148"/>
      <c r="D5" s="148"/>
      <c r="E5" s="148"/>
      <c r="F5" s="148"/>
      <c r="G5" s="148"/>
    </row>
    <row r="6" spans="1:8">
      <c r="A6" s="128" t="s">
        <v>2</v>
      </c>
      <c r="B6" s="128"/>
      <c r="C6" s="128"/>
      <c r="D6" s="128"/>
      <c r="E6" s="128"/>
      <c r="F6" s="128"/>
      <c r="G6" s="128"/>
    </row>
    <row r="7" spans="1:8">
      <c r="A7" s="149" t="s">
        <v>4</v>
      </c>
      <c r="B7" s="149" t="s">
        <v>307</v>
      </c>
      <c r="C7" s="149"/>
      <c r="D7" s="149"/>
      <c r="E7" s="149"/>
      <c r="F7" s="149"/>
      <c r="G7" s="150" t="s">
        <v>308</v>
      </c>
    </row>
    <row r="8" spans="1:8" ht="30">
      <c r="A8" s="149"/>
      <c r="B8" s="51" t="s">
        <v>309</v>
      </c>
      <c r="C8" s="51" t="s">
        <v>310</v>
      </c>
      <c r="D8" s="51" t="s">
        <v>311</v>
      </c>
      <c r="E8" s="51" t="s">
        <v>195</v>
      </c>
      <c r="F8" s="51" t="s">
        <v>312</v>
      </c>
      <c r="G8" s="149"/>
    </row>
    <row r="9" spans="1:8">
      <c r="A9" s="151" t="s">
        <v>313</v>
      </c>
      <c r="B9" s="152">
        <f>B10+B18+B189+B28+B38+B48+B58+B62+B71+B75</f>
        <v>45799897.799999997</v>
      </c>
      <c r="C9" s="152">
        <f t="shared" ref="C9:G9" si="0">C10+C18+C189+C28+C38+C48+C58+C62+C71+C75</f>
        <v>8973895.0199999996</v>
      </c>
      <c r="D9" s="152">
        <f t="shared" si="0"/>
        <v>54773792.819999993</v>
      </c>
      <c r="E9" s="152">
        <f t="shared" si="0"/>
        <v>35240909.689999998</v>
      </c>
      <c r="F9" s="152">
        <f t="shared" si="0"/>
        <v>35240909.689999998</v>
      </c>
      <c r="G9" s="152">
        <f t="shared" si="0"/>
        <v>19532883.129999999</v>
      </c>
    </row>
    <row r="10" spans="1:8">
      <c r="A10" s="153" t="s">
        <v>314</v>
      </c>
      <c r="B10" s="154">
        <f>SUM(B11:B17)</f>
        <v>21102203.669999998</v>
      </c>
      <c r="C10" s="154">
        <f t="shared" ref="C10:G10" si="1">SUM(C11:C17)</f>
        <v>-10736429.610000001</v>
      </c>
      <c r="D10" s="154">
        <f t="shared" si="1"/>
        <v>10365774.059999999</v>
      </c>
      <c r="E10" s="154">
        <f t="shared" si="1"/>
        <v>2845658.87</v>
      </c>
      <c r="F10" s="154">
        <f t="shared" si="1"/>
        <v>2845658.87</v>
      </c>
      <c r="G10" s="154">
        <f t="shared" si="1"/>
        <v>7520115.1899999985</v>
      </c>
    </row>
    <row r="11" spans="1:8">
      <c r="A11" s="155" t="s">
        <v>315</v>
      </c>
      <c r="B11" s="156">
        <v>16701840.01</v>
      </c>
      <c r="C11" s="156">
        <v>-11039072.630000001</v>
      </c>
      <c r="D11" s="154">
        <f>B11+C11</f>
        <v>5662767.379999999</v>
      </c>
      <c r="E11" s="156">
        <v>1938430.35</v>
      </c>
      <c r="F11" s="156">
        <v>1938430.35</v>
      </c>
      <c r="G11" s="154">
        <f>D11-E11</f>
        <v>3724337.0299999989</v>
      </c>
      <c r="H11" s="157" t="s">
        <v>316</v>
      </c>
    </row>
    <row r="12" spans="1:8">
      <c r="A12" s="155" t="s">
        <v>317</v>
      </c>
      <c r="B12" s="156">
        <v>790000</v>
      </c>
      <c r="C12" s="156">
        <v>276343.02</v>
      </c>
      <c r="D12" s="154">
        <f t="shared" ref="D12:D17" si="2">B12+C12</f>
        <v>1066343.02</v>
      </c>
      <c r="E12" s="156">
        <v>495633.45</v>
      </c>
      <c r="F12" s="156">
        <v>495633.45</v>
      </c>
      <c r="G12" s="154">
        <f t="shared" ref="G12:G17" si="3">D12-E12</f>
        <v>570709.57000000007</v>
      </c>
      <c r="H12" s="157" t="s">
        <v>318</v>
      </c>
    </row>
    <row r="13" spans="1:8">
      <c r="A13" s="155" t="s">
        <v>319</v>
      </c>
      <c r="B13" s="156">
        <v>2948604.14</v>
      </c>
      <c r="C13" s="156">
        <v>4600</v>
      </c>
      <c r="D13" s="154">
        <f t="shared" si="2"/>
        <v>2953204.14</v>
      </c>
      <c r="E13" s="156">
        <v>93450.83</v>
      </c>
      <c r="F13" s="156">
        <v>93450.83</v>
      </c>
      <c r="G13" s="154">
        <f t="shared" si="3"/>
        <v>2859753.31</v>
      </c>
      <c r="H13" s="157" t="s">
        <v>320</v>
      </c>
    </row>
    <row r="14" spans="1:8">
      <c r="A14" s="155" t="s">
        <v>321</v>
      </c>
      <c r="B14" s="154">
        <v>0</v>
      </c>
      <c r="C14" s="154">
        <v>0</v>
      </c>
      <c r="D14" s="154">
        <f t="shared" si="2"/>
        <v>0</v>
      </c>
      <c r="E14" s="154">
        <v>0</v>
      </c>
      <c r="F14" s="154">
        <v>0</v>
      </c>
      <c r="G14" s="154">
        <f t="shared" si="3"/>
        <v>0</v>
      </c>
      <c r="H14" s="157" t="s">
        <v>322</v>
      </c>
    </row>
    <row r="15" spans="1:8">
      <c r="A15" s="155" t="s">
        <v>323</v>
      </c>
      <c r="B15" s="156">
        <v>661759.52</v>
      </c>
      <c r="C15" s="156">
        <v>21700</v>
      </c>
      <c r="D15" s="154">
        <f t="shared" si="2"/>
        <v>683459.52</v>
      </c>
      <c r="E15" s="156">
        <v>318144.24</v>
      </c>
      <c r="F15" s="156">
        <v>318144.24</v>
      </c>
      <c r="G15" s="154">
        <f t="shared" si="3"/>
        <v>365315.28</v>
      </c>
      <c r="H15" s="157" t="s">
        <v>324</v>
      </c>
    </row>
    <row r="16" spans="1:8">
      <c r="A16" s="155" t="s">
        <v>325</v>
      </c>
      <c r="B16" s="154">
        <v>0</v>
      </c>
      <c r="C16" s="154">
        <v>0</v>
      </c>
      <c r="D16" s="154">
        <f t="shared" si="2"/>
        <v>0</v>
      </c>
      <c r="E16" s="154">
        <v>0</v>
      </c>
      <c r="F16" s="154">
        <v>0</v>
      </c>
      <c r="G16" s="154">
        <f t="shared" si="3"/>
        <v>0</v>
      </c>
      <c r="H16" s="157" t="s">
        <v>326</v>
      </c>
    </row>
    <row r="17" spans="1:8">
      <c r="A17" s="155" t="s">
        <v>327</v>
      </c>
      <c r="B17" s="154">
        <v>0</v>
      </c>
      <c r="C17" s="154">
        <v>0</v>
      </c>
      <c r="D17" s="154">
        <f t="shared" si="2"/>
        <v>0</v>
      </c>
      <c r="E17" s="154">
        <v>0</v>
      </c>
      <c r="F17" s="154">
        <v>0</v>
      </c>
      <c r="G17" s="154">
        <f t="shared" si="3"/>
        <v>0</v>
      </c>
      <c r="H17" s="157" t="s">
        <v>328</v>
      </c>
    </row>
    <row r="18" spans="1:8">
      <c r="A18" s="153" t="s">
        <v>329</v>
      </c>
      <c r="B18" s="154">
        <f>SUM(B19:B27)</f>
        <v>7956752.7300000004</v>
      </c>
      <c r="C18" s="154">
        <f t="shared" ref="C18:G18" si="4">SUM(C19:C27)</f>
        <v>-5716955.7300000004</v>
      </c>
      <c r="D18" s="154">
        <f t="shared" si="4"/>
        <v>2239797</v>
      </c>
      <c r="E18" s="154">
        <f t="shared" si="4"/>
        <v>1393812.9800000002</v>
      </c>
      <c r="F18" s="154">
        <f t="shared" si="4"/>
        <v>1393812.9800000002</v>
      </c>
      <c r="G18" s="154">
        <f t="shared" si="4"/>
        <v>845984.01999999979</v>
      </c>
    </row>
    <row r="19" spans="1:8">
      <c r="A19" s="155" t="s">
        <v>330</v>
      </c>
      <c r="B19" s="156">
        <v>376483.12</v>
      </c>
      <c r="C19" s="156">
        <v>44240.4</v>
      </c>
      <c r="D19" s="154">
        <f t="shared" ref="D19:D27" si="5">B19+C19</f>
        <v>420723.52</v>
      </c>
      <c r="E19" s="156">
        <v>256310.98</v>
      </c>
      <c r="F19" s="156">
        <v>256310.98</v>
      </c>
      <c r="G19" s="154">
        <f t="shared" ref="G19:G27" si="6">D19-E19</f>
        <v>164412.54</v>
      </c>
      <c r="H19" s="157" t="s">
        <v>331</v>
      </c>
    </row>
    <row r="20" spans="1:8">
      <c r="A20" s="155" t="s">
        <v>332</v>
      </c>
      <c r="B20" s="156">
        <v>534527.73</v>
      </c>
      <c r="C20" s="156">
        <v>62011.35</v>
      </c>
      <c r="D20" s="154">
        <f t="shared" si="5"/>
        <v>596539.07999999996</v>
      </c>
      <c r="E20" s="156">
        <v>519278.21</v>
      </c>
      <c r="F20" s="156">
        <v>519278.21</v>
      </c>
      <c r="G20" s="154">
        <f t="shared" si="6"/>
        <v>77260.869999999937</v>
      </c>
      <c r="H20" s="157" t="s">
        <v>333</v>
      </c>
    </row>
    <row r="21" spans="1:8">
      <c r="A21" s="155" t="s">
        <v>334</v>
      </c>
      <c r="B21" s="154">
        <v>0</v>
      </c>
      <c r="C21" s="154">
        <v>0</v>
      </c>
      <c r="D21" s="154">
        <f t="shared" si="5"/>
        <v>0</v>
      </c>
      <c r="E21" s="154">
        <v>0</v>
      </c>
      <c r="F21" s="154">
        <v>0</v>
      </c>
      <c r="G21" s="154">
        <f t="shared" si="6"/>
        <v>0</v>
      </c>
      <c r="H21" s="157" t="s">
        <v>335</v>
      </c>
    </row>
    <row r="22" spans="1:8">
      <c r="A22" s="155" t="s">
        <v>336</v>
      </c>
      <c r="B22" s="156">
        <v>198790.05</v>
      </c>
      <c r="C22" s="156">
        <v>-2650</v>
      </c>
      <c r="D22" s="154">
        <f t="shared" si="5"/>
        <v>196140.05</v>
      </c>
      <c r="E22" s="156">
        <v>124362.87</v>
      </c>
      <c r="F22" s="156">
        <v>124362.87</v>
      </c>
      <c r="G22" s="154">
        <f t="shared" si="6"/>
        <v>71777.179999999993</v>
      </c>
      <c r="H22" s="157" t="s">
        <v>337</v>
      </c>
    </row>
    <row r="23" spans="1:8">
      <c r="A23" s="155" t="s">
        <v>338</v>
      </c>
      <c r="B23" s="156">
        <v>5973.24</v>
      </c>
      <c r="C23" s="156">
        <v>6018.99</v>
      </c>
      <c r="D23" s="154">
        <f t="shared" si="5"/>
        <v>11992.23</v>
      </c>
      <c r="E23" s="156">
        <v>6018.99</v>
      </c>
      <c r="F23" s="156">
        <v>6018.99</v>
      </c>
      <c r="G23" s="154">
        <f t="shared" si="6"/>
        <v>5973.24</v>
      </c>
      <c r="H23" s="157" t="s">
        <v>339</v>
      </c>
    </row>
    <row r="24" spans="1:8">
      <c r="A24" s="155" t="s">
        <v>340</v>
      </c>
      <c r="B24" s="156">
        <v>4062948.5</v>
      </c>
      <c r="C24" s="156">
        <v>-3416335.7</v>
      </c>
      <c r="D24" s="154">
        <f t="shared" si="5"/>
        <v>646612.79999999981</v>
      </c>
      <c r="E24" s="156">
        <v>317683.63</v>
      </c>
      <c r="F24" s="156">
        <v>317683.63</v>
      </c>
      <c r="G24" s="154">
        <f t="shared" si="6"/>
        <v>328929.16999999981</v>
      </c>
      <c r="H24" s="157" t="s">
        <v>341</v>
      </c>
    </row>
    <row r="25" spans="1:8">
      <c r="A25" s="155" t="s">
        <v>342</v>
      </c>
      <c r="B25" s="156">
        <v>171053.61</v>
      </c>
      <c r="C25" s="156">
        <v>-148541.76999999999</v>
      </c>
      <c r="D25" s="154">
        <f t="shared" si="5"/>
        <v>22511.839999999997</v>
      </c>
      <c r="E25" s="156">
        <v>0</v>
      </c>
      <c r="F25" s="156">
        <v>0</v>
      </c>
      <c r="G25" s="154">
        <f t="shared" si="6"/>
        <v>22511.839999999997</v>
      </c>
      <c r="H25" s="157" t="s">
        <v>343</v>
      </c>
    </row>
    <row r="26" spans="1:8">
      <c r="A26" s="155" t="s">
        <v>344</v>
      </c>
      <c r="B26" s="154">
        <v>0</v>
      </c>
      <c r="C26" s="154">
        <v>0</v>
      </c>
      <c r="D26" s="154">
        <f t="shared" si="5"/>
        <v>0</v>
      </c>
      <c r="E26" s="154">
        <v>0</v>
      </c>
      <c r="F26" s="154">
        <v>0</v>
      </c>
      <c r="G26" s="154">
        <f t="shared" si="6"/>
        <v>0</v>
      </c>
      <c r="H26" s="157" t="s">
        <v>345</v>
      </c>
    </row>
    <row r="27" spans="1:8">
      <c r="A27" s="155" t="s">
        <v>346</v>
      </c>
      <c r="B27" s="156">
        <v>2606976.48</v>
      </c>
      <c r="C27" s="156">
        <v>-2261699</v>
      </c>
      <c r="D27" s="154">
        <f t="shared" si="5"/>
        <v>345277.48</v>
      </c>
      <c r="E27" s="156">
        <v>170158.3</v>
      </c>
      <c r="F27" s="156">
        <v>170158.3</v>
      </c>
      <c r="G27" s="154">
        <f t="shared" si="6"/>
        <v>175119.18</v>
      </c>
      <c r="H27" s="157" t="s">
        <v>347</v>
      </c>
    </row>
    <row r="28" spans="1:8">
      <c r="A28" s="153" t="s">
        <v>348</v>
      </c>
      <c r="B28" s="154">
        <f>SUM(B29:B37)</f>
        <v>7193769.5800000001</v>
      </c>
      <c r="C28" s="154">
        <f t="shared" ref="C28:G28" si="7">SUM(C29:C37)</f>
        <v>-1201904.0799999998</v>
      </c>
      <c r="D28" s="154">
        <f t="shared" si="7"/>
        <v>5991865.5</v>
      </c>
      <c r="E28" s="154">
        <f t="shared" si="7"/>
        <v>5015194.67</v>
      </c>
      <c r="F28" s="154">
        <f t="shared" si="7"/>
        <v>5015194.67</v>
      </c>
      <c r="G28" s="154">
        <f t="shared" si="7"/>
        <v>976670.83000000007</v>
      </c>
    </row>
    <row r="29" spans="1:8">
      <c r="A29" s="155" t="s">
        <v>349</v>
      </c>
      <c r="B29" s="156">
        <v>1006414.76</v>
      </c>
      <c r="C29" s="156">
        <v>-53605.42</v>
      </c>
      <c r="D29" s="154">
        <f t="shared" ref="D29:D82" si="8">B29+C29</f>
        <v>952809.34</v>
      </c>
      <c r="E29" s="156">
        <v>761624.15</v>
      </c>
      <c r="F29" s="156">
        <v>761624.15</v>
      </c>
      <c r="G29" s="154">
        <f t="shared" ref="G29:G37" si="9">D29-E29</f>
        <v>191185.18999999994</v>
      </c>
      <c r="H29" s="157" t="s">
        <v>350</v>
      </c>
    </row>
    <row r="30" spans="1:8">
      <c r="A30" s="155" t="s">
        <v>351</v>
      </c>
      <c r="B30" s="156">
        <v>321819.53000000003</v>
      </c>
      <c r="C30" s="156">
        <v>197908</v>
      </c>
      <c r="D30" s="154">
        <f t="shared" si="8"/>
        <v>519727.53</v>
      </c>
      <c r="E30" s="156">
        <v>535240.01</v>
      </c>
      <c r="F30" s="156">
        <v>535240.01</v>
      </c>
      <c r="G30" s="154">
        <f t="shared" si="9"/>
        <v>-15512.479999999981</v>
      </c>
      <c r="H30" s="157" t="s">
        <v>352</v>
      </c>
    </row>
    <row r="31" spans="1:8">
      <c r="A31" s="155" t="s">
        <v>353</v>
      </c>
      <c r="B31" s="156">
        <v>186179.20000000001</v>
      </c>
      <c r="C31" s="156">
        <v>241060</v>
      </c>
      <c r="D31" s="154">
        <f t="shared" si="8"/>
        <v>427239.2</v>
      </c>
      <c r="E31" s="156">
        <v>317400.61</v>
      </c>
      <c r="F31" s="156">
        <v>317400.61</v>
      </c>
      <c r="G31" s="154">
        <f t="shared" si="9"/>
        <v>109838.59000000003</v>
      </c>
      <c r="H31" s="157" t="s">
        <v>354</v>
      </c>
    </row>
    <row r="32" spans="1:8">
      <c r="A32" s="155" t="s">
        <v>355</v>
      </c>
      <c r="B32" s="156">
        <v>461389.67</v>
      </c>
      <c r="C32" s="156">
        <v>-14736.8</v>
      </c>
      <c r="D32" s="154">
        <f t="shared" si="8"/>
        <v>446652.87</v>
      </c>
      <c r="E32" s="156">
        <v>186732.68</v>
      </c>
      <c r="F32" s="156">
        <v>186732.68</v>
      </c>
      <c r="G32" s="154">
        <f t="shared" si="9"/>
        <v>259920.19</v>
      </c>
      <c r="H32" s="157" t="s">
        <v>356</v>
      </c>
    </row>
    <row r="33" spans="1:8">
      <c r="A33" s="155" t="s">
        <v>357</v>
      </c>
      <c r="B33" s="156">
        <v>2023650.32</v>
      </c>
      <c r="C33" s="156">
        <v>-1624367.74</v>
      </c>
      <c r="D33" s="154">
        <f t="shared" si="8"/>
        <v>399282.58000000007</v>
      </c>
      <c r="E33" s="156">
        <v>196932.75</v>
      </c>
      <c r="F33" s="156">
        <v>196932.75</v>
      </c>
      <c r="G33" s="154">
        <f t="shared" si="9"/>
        <v>202349.83000000007</v>
      </c>
      <c r="H33" s="157" t="s">
        <v>358</v>
      </c>
    </row>
    <row r="34" spans="1:8">
      <c r="A34" s="155" t="s">
        <v>359</v>
      </c>
      <c r="B34" s="156">
        <v>82992</v>
      </c>
      <c r="C34" s="156">
        <v>180000</v>
      </c>
      <c r="D34" s="154">
        <f t="shared" si="8"/>
        <v>262992</v>
      </c>
      <c r="E34" s="156">
        <v>312311.99</v>
      </c>
      <c r="F34" s="156">
        <v>312311.99</v>
      </c>
      <c r="G34" s="154">
        <f t="shared" si="9"/>
        <v>-49319.989999999991</v>
      </c>
      <c r="H34" s="157" t="s">
        <v>360</v>
      </c>
    </row>
    <row r="35" spans="1:8">
      <c r="A35" s="155" t="s">
        <v>361</v>
      </c>
      <c r="B35" s="156">
        <v>862226.27</v>
      </c>
      <c r="C35" s="156">
        <v>15095.6</v>
      </c>
      <c r="D35" s="154">
        <f t="shared" si="8"/>
        <v>877321.87</v>
      </c>
      <c r="E35" s="156">
        <v>377889.2</v>
      </c>
      <c r="F35" s="156">
        <v>377889.2</v>
      </c>
      <c r="G35" s="154">
        <f t="shared" si="9"/>
        <v>499432.67</v>
      </c>
      <c r="H35" s="157" t="s">
        <v>362</v>
      </c>
    </row>
    <row r="36" spans="1:8">
      <c r="A36" s="155" t="s">
        <v>363</v>
      </c>
      <c r="B36" s="156">
        <v>1738177.83</v>
      </c>
      <c r="C36" s="156">
        <v>-176231.72</v>
      </c>
      <c r="D36" s="154">
        <f t="shared" si="8"/>
        <v>1561946.11</v>
      </c>
      <c r="E36" s="156">
        <v>1884789.28</v>
      </c>
      <c r="F36" s="156">
        <v>1884789.28</v>
      </c>
      <c r="G36" s="154">
        <f t="shared" si="9"/>
        <v>-322843.16999999993</v>
      </c>
      <c r="H36" s="157" t="s">
        <v>364</v>
      </c>
    </row>
    <row r="37" spans="1:8">
      <c r="A37" s="155" t="s">
        <v>365</v>
      </c>
      <c r="B37" s="156">
        <v>510920</v>
      </c>
      <c r="C37" s="156">
        <v>32974</v>
      </c>
      <c r="D37" s="154">
        <f t="shared" si="8"/>
        <v>543894</v>
      </c>
      <c r="E37" s="156">
        <v>442274</v>
      </c>
      <c r="F37" s="156">
        <v>442274</v>
      </c>
      <c r="G37" s="154">
        <f t="shared" si="9"/>
        <v>101620</v>
      </c>
      <c r="H37" s="157" t="s">
        <v>366</v>
      </c>
    </row>
    <row r="38" spans="1:8">
      <c r="A38" s="153" t="s">
        <v>367</v>
      </c>
      <c r="B38" s="154">
        <f>SUM(B39:B47)</f>
        <v>9439527.8200000003</v>
      </c>
      <c r="C38" s="154">
        <f t="shared" ref="C38:G38" si="10">SUM(C39:C47)</f>
        <v>6838006.9800000004</v>
      </c>
      <c r="D38" s="154">
        <f t="shared" si="10"/>
        <v>16277534.800000001</v>
      </c>
      <c r="E38" s="154">
        <f t="shared" si="10"/>
        <v>15472647.390000001</v>
      </c>
      <c r="F38" s="154">
        <f t="shared" si="10"/>
        <v>15472647.390000001</v>
      </c>
      <c r="G38" s="154">
        <f t="shared" si="10"/>
        <v>804887.4100000005</v>
      </c>
    </row>
    <row r="39" spans="1:8">
      <c r="A39" s="155" t="s">
        <v>368</v>
      </c>
      <c r="B39" s="154">
        <v>0</v>
      </c>
      <c r="C39" s="154">
        <v>0</v>
      </c>
      <c r="D39" s="154">
        <f t="shared" si="8"/>
        <v>0</v>
      </c>
      <c r="E39" s="154">
        <v>0</v>
      </c>
      <c r="F39" s="154">
        <v>0</v>
      </c>
      <c r="G39" s="154">
        <f t="shared" ref="G39:G47" si="11">D39-E39</f>
        <v>0</v>
      </c>
      <c r="H39" s="157" t="s">
        <v>369</v>
      </c>
    </row>
    <row r="40" spans="1:8">
      <c r="A40" s="155" t="s">
        <v>370</v>
      </c>
      <c r="B40" s="156">
        <v>3840000</v>
      </c>
      <c r="C40" s="156">
        <v>-3350000</v>
      </c>
      <c r="D40" s="154">
        <f t="shared" si="8"/>
        <v>490000</v>
      </c>
      <c r="E40" s="156">
        <v>40212.9</v>
      </c>
      <c r="F40" s="156">
        <v>40212.9</v>
      </c>
      <c r="G40" s="154">
        <f t="shared" si="11"/>
        <v>449787.1</v>
      </c>
      <c r="H40" s="157" t="s">
        <v>371</v>
      </c>
    </row>
    <row r="41" spans="1:8">
      <c r="A41" s="155" t="s">
        <v>372</v>
      </c>
      <c r="B41" s="154">
        <v>0</v>
      </c>
      <c r="C41" s="154">
        <v>0</v>
      </c>
      <c r="D41" s="154">
        <f t="shared" si="8"/>
        <v>0</v>
      </c>
      <c r="E41" s="154">
        <v>0</v>
      </c>
      <c r="F41" s="154">
        <v>0</v>
      </c>
      <c r="G41" s="154">
        <f t="shared" si="11"/>
        <v>0</v>
      </c>
      <c r="H41" s="157" t="s">
        <v>373</v>
      </c>
    </row>
    <row r="42" spans="1:8">
      <c r="A42" s="155" t="s">
        <v>374</v>
      </c>
      <c r="B42" s="156">
        <v>5599527.8200000003</v>
      </c>
      <c r="C42" s="156">
        <v>10188006.98</v>
      </c>
      <c r="D42" s="154">
        <f t="shared" si="8"/>
        <v>15787534.800000001</v>
      </c>
      <c r="E42" s="156">
        <v>15432434.49</v>
      </c>
      <c r="F42" s="156">
        <v>15432434.49</v>
      </c>
      <c r="G42" s="154">
        <f t="shared" si="11"/>
        <v>355100.31000000052</v>
      </c>
      <c r="H42" s="157" t="s">
        <v>375</v>
      </c>
    </row>
    <row r="43" spans="1:8">
      <c r="A43" s="155" t="s">
        <v>376</v>
      </c>
      <c r="B43" s="154">
        <v>0</v>
      </c>
      <c r="C43" s="154">
        <v>0</v>
      </c>
      <c r="D43" s="154">
        <f t="shared" si="8"/>
        <v>0</v>
      </c>
      <c r="E43" s="154">
        <v>0</v>
      </c>
      <c r="F43" s="154">
        <v>0</v>
      </c>
      <c r="G43" s="154">
        <f t="shared" si="11"/>
        <v>0</v>
      </c>
      <c r="H43" s="157" t="s">
        <v>377</v>
      </c>
    </row>
    <row r="44" spans="1:8">
      <c r="A44" s="155" t="s">
        <v>378</v>
      </c>
      <c r="B44" s="154">
        <v>0</v>
      </c>
      <c r="C44" s="154">
        <v>0</v>
      </c>
      <c r="D44" s="154">
        <f t="shared" si="8"/>
        <v>0</v>
      </c>
      <c r="E44" s="154">
        <v>0</v>
      </c>
      <c r="F44" s="154">
        <v>0</v>
      </c>
      <c r="G44" s="154">
        <f t="shared" si="11"/>
        <v>0</v>
      </c>
      <c r="H44" s="157" t="s">
        <v>379</v>
      </c>
    </row>
    <row r="45" spans="1:8">
      <c r="A45" s="155" t="s">
        <v>380</v>
      </c>
      <c r="B45" s="154">
        <v>0</v>
      </c>
      <c r="C45" s="154">
        <v>0</v>
      </c>
      <c r="D45" s="154">
        <f t="shared" si="8"/>
        <v>0</v>
      </c>
      <c r="E45" s="154">
        <v>0</v>
      </c>
      <c r="F45" s="154">
        <v>0</v>
      </c>
      <c r="G45" s="154">
        <f t="shared" si="11"/>
        <v>0</v>
      </c>
      <c r="H45" s="158"/>
    </row>
    <row r="46" spans="1:8">
      <c r="A46" s="155" t="s">
        <v>381</v>
      </c>
      <c r="B46" s="154">
        <v>0</v>
      </c>
      <c r="C46" s="154">
        <v>0</v>
      </c>
      <c r="D46" s="154">
        <f t="shared" si="8"/>
        <v>0</v>
      </c>
      <c r="E46" s="154">
        <v>0</v>
      </c>
      <c r="F46" s="154">
        <v>0</v>
      </c>
      <c r="G46" s="154">
        <f t="shared" si="11"/>
        <v>0</v>
      </c>
      <c r="H46" s="158"/>
    </row>
    <row r="47" spans="1:8">
      <c r="A47" s="155" t="s">
        <v>382</v>
      </c>
      <c r="B47" s="154">
        <v>0</v>
      </c>
      <c r="C47" s="154">
        <v>0</v>
      </c>
      <c r="D47" s="154">
        <f t="shared" si="8"/>
        <v>0</v>
      </c>
      <c r="E47" s="154">
        <v>0</v>
      </c>
      <c r="F47" s="154">
        <v>0</v>
      </c>
      <c r="G47" s="154">
        <f t="shared" si="11"/>
        <v>0</v>
      </c>
      <c r="H47" s="157" t="s">
        <v>383</v>
      </c>
    </row>
    <row r="48" spans="1:8">
      <c r="A48" s="153" t="s">
        <v>384</v>
      </c>
      <c r="B48" s="154">
        <f>SUM(B49:B57)</f>
        <v>7644</v>
      </c>
      <c r="C48" s="154">
        <f t="shared" ref="C48:G48" si="12">SUM(C49:C57)</f>
        <v>2445763.0499999998</v>
      </c>
      <c r="D48" s="154">
        <f t="shared" si="12"/>
        <v>2453407.0499999998</v>
      </c>
      <c r="E48" s="154">
        <f t="shared" si="12"/>
        <v>2444513.0499999998</v>
      </c>
      <c r="F48" s="154">
        <f t="shared" si="12"/>
        <v>2444513.0499999998</v>
      </c>
      <c r="G48" s="154">
        <f t="shared" si="12"/>
        <v>8894</v>
      </c>
    </row>
    <row r="49" spans="1:8">
      <c r="A49" s="155" t="s">
        <v>385</v>
      </c>
      <c r="B49" s="156">
        <v>0</v>
      </c>
      <c r="C49" s="156">
        <v>34949.050000000003</v>
      </c>
      <c r="D49" s="154">
        <f t="shared" si="8"/>
        <v>34949.050000000003</v>
      </c>
      <c r="E49" s="156">
        <v>33699.050000000003</v>
      </c>
      <c r="F49" s="156">
        <v>33699.050000000003</v>
      </c>
      <c r="G49" s="154">
        <f t="shared" ref="G49:G57" si="13">D49-E49</f>
        <v>1250</v>
      </c>
      <c r="H49" s="157" t="s">
        <v>386</v>
      </c>
    </row>
    <row r="50" spans="1:8">
      <c r="A50" s="155" t="s">
        <v>387</v>
      </c>
      <c r="B50" s="154">
        <v>0</v>
      </c>
      <c r="C50" s="154">
        <v>0</v>
      </c>
      <c r="D50" s="154">
        <f t="shared" si="8"/>
        <v>0</v>
      </c>
      <c r="E50" s="154">
        <v>0</v>
      </c>
      <c r="F50" s="154">
        <v>0</v>
      </c>
      <c r="G50" s="154">
        <f t="shared" si="13"/>
        <v>0</v>
      </c>
      <c r="H50" s="157" t="s">
        <v>388</v>
      </c>
    </row>
    <row r="51" spans="1:8">
      <c r="A51" s="155" t="s">
        <v>389</v>
      </c>
      <c r="B51" s="154">
        <v>0</v>
      </c>
      <c r="C51" s="154">
        <v>0</v>
      </c>
      <c r="D51" s="154">
        <f t="shared" si="8"/>
        <v>0</v>
      </c>
      <c r="E51" s="154">
        <v>0</v>
      </c>
      <c r="F51" s="154">
        <v>0</v>
      </c>
      <c r="G51" s="154">
        <f t="shared" si="13"/>
        <v>0</v>
      </c>
      <c r="H51" s="157" t="s">
        <v>390</v>
      </c>
    </row>
    <row r="52" spans="1:8">
      <c r="A52" s="155" t="s">
        <v>391</v>
      </c>
      <c r="B52" s="156">
        <v>0</v>
      </c>
      <c r="C52" s="156">
        <v>2407914</v>
      </c>
      <c r="D52" s="154">
        <f t="shared" si="8"/>
        <v>2407914</v>
      </c>
      <c r="E52" s="156">
        <v>2407914</v>
      </c>
      <c r="F52" s="156">
        <v>2407914</v>
      </c>
      <c r="G52" s="154">
        <f t="shared" si="13"/>
        <v>0</v>
      </c>
      <c r="H52" s="157" t="s">
        <v>392</v>
      </c>
    </row>
    <row r="53" spans="1:8">
      <c r="A53" s="155" t="s">
        <v>393</v>
      </c>
      <c r="B53" s="154">
        <v>0</v>
      </c>
      <c r="C53" s="154">
        <v>0</v>
      </c>
      <c r="D53" s="154">
        <f t="shared" si="8"/>
        <v>0</v>
      </c>
      <c r="E53" s="154">
        <v>0</v>
      </c>
      <c r="F53" s="154">
        <v>0</v>
      </c>
      <c r="G53" s="154">
        <f t="shared" si="13"/>
        <v>0</v>
      </c>
      <c r="H53" s="157" t="s">
        <v>394</v>
      </c>
    </row>
    <row r="54" spans="1:8">
      <c r="A54" s="155" t="s">
        <v>395</v>
      </c>
      <c r="B54" s="156">
        <v>7644</v>
      </c>
      <c r="C54" s="156">
        <v>2900</v>
      </c>
      <c r="D54" s="154">
        <f t="shared" si="8"/>
        <v>10544</v>
      </c>
      <c r="E54" s="156">
        <v>2900</v>
      </c>
      <c r="F54" s="156">
        <v>2900</v>
      </c>
      <c r="G54" s="154">
        <f t="shared" si="13"/>
        <v>7644</v>
      </c>
      <c r="H54" s="157" t="s">
        <v>396</v>
      </c>
    </row>
    <row r="55" spans="1:8">
      <c r="A55" s="155" t="s">
        <v>397</v>
      </c>
      <c r="B55" s="154">
        <v>0</v>
      </c>
      <c r="C55" s="154">
        <v>0</v>
      </c>
      <c r="D55" s="154">
        <f t="shared" si="8"/>
        <v>0</v>
      </c>
      <c r="E55" s="154">
        <v>0</v>
      </c>
      <c r="F55" s="154">
        <v>0</v>
      </c>
      <c r="G55" s="154">
        <f t="shared" si="13"/>
        <v>0</v>
      </c>
      <c r="H55" s="157" t="s">
        <v>398</v>
      </c>
    </row>
    <row r="56" spans="1:8">
      <c r="A56" s="155" t="s">
        <v>399</v>
      </c>
      <c r="B56" s="154">
        <v>0</v>
      </c>
      <c r="C56" s="154">
        <v>0</v>
      </c>
      <c r="D56" s="154">
        <f t="shared" si="8"/>
        <v>0</v>
      </c>
      <c r="E56" s="154">
        <v>0</v>
      </c>
      <c r="F56" s="154">
        <v>0</v>
      </c>
      <c r="G56" s="154">
        <f t="shared" si="13"/>
        <v>0</v>
      </c>
      <c r="H56" s="157" t="s">
        <v>400</v>
      </c>
    </row>
    <row r="57" spans="1:8">
      <c r="A57" s="155" t="s">
        <v>401</v>
      </c>
      <c r="B57" s="154">
        <v>0</v>
      </c>
      <c r="C57" s="154">
        <v>0</v>
      </c>
      <c r="D57" s="154">
        <f t="shared" si="8"/>
        <v>0</v>
      </c>
      <c r="E57" s="154">
        <v>0</v>
      </c>
      <c r="F57" s="154">
        <v>0</v>
      </c>
      <c r="G57" s="154">
        <f t="shared" si="13"/>
        <v>0</v>
      </c>
      <c r="H57" s="157" t="s">
        <v>402</v>
      </c>
    </row>
    <row r="58" spans="1:8">
      <c r="A58" s="153" t="s">
        <v>403</v>
      </c>
      <c r="B58" s="154">
        <f>SUM(B59:B61)</f>
        <v>100000</v>
      </c>
      <c r="C58" s="154">
        <f t="shared" ref="C58:G58" si="14">SUM(C59:C61)</f>
        <v>17345414.41</v>
      </c>
      <c r="D58" s="154">
        <f t="shared" si="14"/>
        <v>17445414.41</v>
      </c>
      <c r="E58" s="154">
        <f t="shared" si="14"/>
        <v>8069082.7300000004</v>
      </c>
      <c r="F58" s="154">
        <f t="shared" si="14"/>
        <v>8069082.7300000004</v>
      </c>
      <c r="G58" s="154">
        <f t="shared" si="14"/>
        <v>9376331.6799999997</v>
      </c>
    </row>
    <row r="59" spans="1:8">
      <c r="A59" s="155" t="s">
        <v>404</v>
      </c>
      <c r="B59" s="156">
        <v>0</v>
      </c>
      <c r="C59" s="156">
        <v>16898620.18</v>
      </c>
      <c r="D59" s="154">
        <f t="shared" si="8"/>
        <v>16898620.18</v>
      </c>
      <c r="E59" s="156">
        <v>7607288.4900000002</v>
      </c>
      <c r="F59" s="156">
        <v>7607288.4900000002</v>
      </c>
      <c r="G59" s="154">
        <f t="shared" ref="G59:G61" si="15">D59-E59</f>
        <v>9291331.6899999995</v>
      </c>
      <c r="H59" s="157" t="s">
        <v>405</v>
      </c>
    </row>
    <row r="60" spans="1:8">
      <c r="A60" s="155" t="s">
        <v>406</v>
      </c>
      <c r="B60" s="156">
        <v>0</v>
      </c>
      <c r="C60" s="156">
        <v>446794.23</v>
      </c>
      <c r="D60" s="154">
        <f t="shared" si="8"/>
        <v>446794.23</v>
      </c>
      <c r="E60" s="156">
        <v>446794.23</v>
      </c>
      <c r="F60" s="156">
        <v>446794.23</v>
      </c>
      <c r="G60" s="154">
        <f t="shared" si="15"/>
        <v>0</v>
      </c>
      <c r="H60" s="157" t="s">
        <v>407</v>
      </c>
    </row>
    <row r="61" spans="1:8">
      <c r="A61" s="155" t="s">
        <v>408</v>
      </c>
      <c r="B61" s="156">
        <v>100000</v>
      </c>
      <c r="C61" s="156">
        <v>0</v>
      </c>
      <c r="D61" s="154">
        <f t="shared" si="8"/>
        <v>100000</v>
      </c>
      <c r="E61" s="156">
        <v>15000.01</v>
      </c>
      <c r="F61" s="156">
        <v>15000.01</v>
      </c>
      <c r="G61" s="154">
        <f t="shared" si="15"/>
        <v>84999.99</v>
      </c>
      <c r="H61" s="157" t="s">
        <v>409</v>
      </c>
    </row>
    <row r="62" spans="1:8">
      <c r="A62" s="153" t="s">
        <v>410</v>
      </c>
      <c r="B62" s="154">
        <f>SUM(B63:B67,B69:B70)</f>
        <v>0</v>
      </c>
      <c r="C62" s="154">
        <f t="shared" ref="C62:G62" si="16">SUM(C63:C67,C69:C70)</f>
        <v>0</v>
      </c>
      <c r="D62" s="154">
        <f t="shared" si="16"/>
        <v>0</v>
      </c>
      <c r="E62" s="154">
        <f t="shared" si="16"/>
        <v>0</v>
      </c>
      <c r="F62" s="154">
        <f t="shared" si="16"/>
        <v>0</v>
      </c>
      <c r="G62" s="154">
        <f t="shared" si="16"/>
        <v>0</v>
      </c>
    </row>
    <row r="63" spans="1:8">
      <c r="A63" s="155" t="s">
        <v>411</v>
      </c>
      <c r="B63" s="154">
        <v>0</v>
      </c>
      <c r="C63" s="154">
        <v>0</v>
      </c>
      <c r="D63" s="154">
        <f t="shared" si="8"/>
        <v>0</v>
      </c>
      <c r="E63" s="154">
        <v>0</v>
      </c>
      <c r="F63" s="154">
        <v>0</v>
      </c>
      <c r="G63" s="154">
        <f t="shared" ref="G63:G70" si="17">D63-E63</f>
        <v>0</v>
      </c>
      <c r="H63" s="157" t="s">
        <v>412</v>
      </c>
    </row>
    <row r="64" spans="1:8">
      <c r="A64" s="155" t="s">
        <v>413</v>
      </c>
      <c r="B64" s="154">
        <v>0</v>
      </c>
      <c r="C64" s="154">
        <v>0</v>
      </c>
      <c r="D64" s="154">
        <f t="shared" si="8"/>
        <v>0</v>
      </c>
      <c r="E64" s="154">
        <v>0</v>
      </c>
      <c r="F64" s="154">
        <v>0</v>
      </c>
      <c r="G64" s="154">
        <f t="shared" si="17"/>
        <v>0</v>
      </c>
      <c r="H64" s="157" t="s">
        <v>414</v>
      </c>
    </row>
    <row r="65" spans="1:8">
      <c r="A65" s="155" t="s">
        <v>415</v>
      </c>
      <c r="B65" s="154">
        <v>0</v>
      </c>
      <c r="C65" s="154">
        <v>0</v>
      </c>
      <c r="D65" s="154">
        <f t="shared" si="8"/>
        <v>0</v>
      </c>
      <c r="E65" s="154">
        <v>0</v>
      </c>
      <c r="F65" s="154">
        <v>0</v>
      </c>
      <c r="G65" s="154">
        <f t="shared" si="17"/>
        <v>0</v>
      </c>
      <c r="H65" s="157" t="s">
        <v>416</v>
      </c>
    </row>
    <row r="66" spans="1:8">
      <c r="A66" s="155" t="s">
        <v>417</v>
      </c>
      <c r="B66" s="154">
        <v>0</v>
      </c>
      <c r="C66" s="154">
        <v>0</v>
      </c>
      <c r="D66" s="154">
        <f t="shared" si="8"/>
        <v>0</v>
      </c>
      <c r="E66" s="154">
        <v>0</v>
      </c>
      <c r="F66" s="154">
        <v>0</v>
      </c>
      <c r="G66" s="154">
        <f t="shared" si="17"/>
        <v>0</v>
      </c>
      <c r="H66" s="157" t="s">
        <v>418</v>
      </c>
    </row>
    <row r="67" spans="1:8">
      <c r="A67" s="155" t="s">
        <v>419</v>
      </c>
      <c r="B67" s="154">
        <v>0</v>
      </c>
      <c r="C67" s="154">
        <v>0</v>
      </c>
      <c r="D67" s="154">
        <f t="shared" si="8"/>
        <v>0</v>
      </c>
      <c r="E67" s="154">
        <v>0</v>
      </c>
      <c r="F67" s="154">
        <v>0</v>
      </c>
      <c r="G67" s="154">
        <f t="shared" si="17"/>
        <v>0</v>
      </c>
      <c r="H67" s="157" t="s">
        <v>420</v>
      </c>
    </row>
    <row r="68" spans="1:8">
      <c r="A68" s="155" t="s">
        <v>421</v>
      </c>
      <c r="B68" s="154">
        <v>0</v>
      </c>
      <c r="C68" s="154">
        <v>0</v>
      </c>
      <c r="D68" s="154">
        <f t="shared" si="8"/>
        <v>0</v>
      </c>
      <c r="E68" s="154">
        <v>0</v>
      </c>
      <c r="F68" s="154">
        <v>0</v>
      </c>
      <c r="G68" s="154">
        <f t="shared" si="17"/>
        <v>0</v>
      </c>
      <c r="H68" s="157"/>
    </row>
    <row r="69" spans="1:8">
      <c r="A69" s="155" t="s">
        <v>422</v>
      </c>
      <c r="B69" s="154">
        <v>0</v>
      </c>
      <c r="C69" s="154">
        <v>0</v>
      </c>
      <c r="D69" s="154">
        <f t="shared" si="8"/>
        <v>0</v>
      </c>
      <c r="E69" s="154">
        <v>0</v>
      </c>
      <c r="F69" s="154">
        <v>0</v>
      </c>
      <c r="G69" s="154">
        <f t="shared" si="17"/>
        <v>0</v>
      </c>
      <c r="H69" s="157" t="s">
        <v>423</v>
      </c>
    </row>
    <row r="70" spans="1:8">
      <c r="A70" s="155" t="s">
        <v>424</v>
      </c>
      <c r="B70" s="154">
        <v>0</v>
      </c>
      <c r="C70" s="154">
        <v>0</v>
      </c>
      <c r="D70" s="154">
        <f t="shared" si="8"/>
        <v>0</v>
      </c>
      <c r="E70" s="154">
        <v>0</v>
      </c>
      <c r="F70" s="154">
        <v>0</v>
      </c>
      <c r="G70" s="154">
        <f t="shared" si="17"/>
        <v>0</v>
      </c>
      <c r="H70" s="157" t="s">
        <v>425</v>
      </c>
    </row>
    <row r="71" spans="1:8">
      <c r="A71" s="153" t="s">
        <v>426</v>
      </c>
      <c r="B71" s="154">
        <f>SUM(B72:B74)</f>
        <v>0</v>
      </c>
      <c r="C71" s="154">
        <f t="shared" ref="C71:G71" si="18">SUM(C72:C74)</f>
        <v>0</v>
      </c>
      <c r="D71" s="154">
        <f t="shared" si="18"/>
        <v>0</v>
      </c>
      <c r="E71" s="154">
        <f t="shared" si="18"/>
        <v>0</v>
      </c>
      <c r="F71" s="154">
        <f t="shared" si="18"/>
        <v>0</v>
      </c>
      <c r="G71" s="154">
        <f t="shared" si="18"/>
        <v>0</v>
      </c>
    </row>
    <row r="72" spans="1:8">
      <c r="A72" s="155" t="s">
        <v>427</v>
      </c>
      <c r="B72" s="154">
        <v>0</v>
      </c>
      <c r="C72" s="154">
        <v>0</v>
      </c>
      <c r="D72" s="154">
        <f t="shared" si="8"/>
        <v>0</v>
      </c>
      <c r="E72" s="154">
        <v>0</v>
      </c>
      <c r="F72" s="154">
        <v>0</v>
      </c>
      <c r="G72" s="154">
        <f t="shared" ref="G72:G74" si="19">D72-E72</f>
        <v>0</v>
      </c>
      <c r="H72" s="157" t="s">
        <v>428</v>
      </c>
    </row>
    <row r="73" spans="1:8">
      <c r="A73" s="155" t="s">
        <v>429</v>
      </c>
      <c r="B73" s="154">
        <v>0</v>
      </c>
      <c r="C73" s="154">
        <v>0</v>
      </c>
      <c r="D73" s="154">
        <f t="shared" si="8"/>
        <v>0</v>
      </c>
      <c r="E73" s="154">
        <v>0</v>
      </c>
      <c r="F73" s="154">
        <v>0</v>
      </c>
      <c r="G73" s="154">
        <f t="shared" si="19"/>
        <v>0</v>
      </c>
      <c r="H73" s="157" t="s">
        <v>430</v>
      </c>
    </row>
    <row r="74" spans="1:8">
      <c r="A74" s="155" t="s">
        <v>431</v>
      </c>
      <c r="B74" s="154">
        <v>0</v>
      </c>
      <c r="C74" s="154">
        <v>0</v>
      </c>
      <c r="D74" s="154">
        <f t="shared" si="8"/>
        <v>0</v>
      </c>
      <c r="E74" s="154">
        <v>0</v>
      </c>
      <c r="F74" s="154">
        <v>0</v>
      </c>
      <c r="G74" s="154">
        <f t="shared" si="19"/>
        <v>0</v>
      </c>
      <c r="H74" s="157" t="s">
        <v>432</v>
      </c>
    </row>
    <row r="75" spans="1:8">
      <c r="A75" s="153" t="s">
        <v>433</v>
      </c>
      <c r="B75" s="154">
        <f>SUM(B76:B82)</f>
        <v>0</v>
      </c>
      <c r="C75" s="154">
        <f t="shared" ref="C75:G75" si="20">SUM(C76:C82)</f>
        <v>0</v>
      </c>
      <c r="D75" s="154">
        <f t="shared" si="20"/>
        <v>0</v>
      </c>
      <c r="E75" s="154">
        <f t="shared" si="20"/>
        <v>0</v>
      </c>
      <c r="F75" s="154">
        <f t="shared" si="20"/>
        <v>0</v>
      </c>
      <c r="G75" s="154">
        <f t="shared" si="20"/>
        <v>0</v>
      </c>
    </row>
    <row r="76" spans="1:8">
      <c r="A76" s="155" t="s">
        <v>434</v>
      </c>
      <c r="B76" s="154">
        <v>0</v>
      </c>
      <c r="C76" s="154">
        <v>0</v>
      </c>
      <c r="D76" s="154">
        <f t="shared" si="8"/>
        <v>0</v>
      </c>
      <c r="E76" s="154">
        <v>0</v>
      </c>
      <c r="F76" s="154">
        <v>0</v>
      </c>
      <c r="G76" s="154">
        <f t="shared" ref="G76:G82" si="21">D76-E76</f>
        <v>0</v>
      </c>
      <c r="H76" s="157" t="s">
        <v>435</v>
      </c>
    </row>
    <row r="77" spans="1:8">
      <c r="A77" s="155" t="s">
        <v>436</v>
      </c>
      <c r="B77" s="154">
        <v>0</v>
      </c>
      <c r="C77" s="154">
        <v>0</v>
      </c>
      <c r="D77" s="154">
        <f t="shared" si="8"/>
        <v>0</v>
      </c>
      <c r="E77" s="154">
        <v>0</v>
      </c>
      <c r="F77" s="154">
        <v>0</v>
      </c>
      <c r="G77" s="154">
        <f t="shared" si="21"/>
        <v>0</v>
      </c>
      <c r="H77" s="157" t="s">
        <v>437</v>
      </c>
    </row>
    <row r="78" spans="1:8">
      <c r="A78" s="155" t="s">
        <v>438</v>
      </c>
      <c r="B78" s="154">
        <v>0</v>
      </c>
      <c r="C78" s="154">
        <v>0</v>
      </c>
      <c r="D78" s="154">
        <f t="shared" si="8"/>
        <v>0</v>
      </c>
      <c r="E78" s="154">
        <v>0</v>
      </c>
      <c r="F78" s="154">
        <v>0</v>
      </c>
      <c r="G78" s="154">
        <f t="shared" si="21"/>
        <v>0</v>
      </c>
      <c r="H78" s="157" t="s">
        <v>439</v>
      </c>
    </row>
    <row r="79" spans="1:8">
      <c r="A79" s="155" t="s">
        <v>440</v>
      </c>
      <c r="B79" s="154">
        <v>0</v>
      </c>
      <c r="C79" s="154">
        <v>0</v>
      </c>
      <c r="D79" s="154">
        <f t="shared" si="8"/>
        <v>0</v>
      </c>
      <c r="E79" s="154">
        <v>0</v>
      </c>
      <c r="F79" s="154">
        <v>0</v>
      </c>
      <c r="G79" s="154">
        <f t="shared" si="21"/>
        <v>0</v>
      </c>
      <c r="H79" s="157" t="s">
        <v>441</v>
      </c>
    </row>
    <row r="80" spans="1:8">
      <c r="A80" s="155" t="s">
        <v>442</v>
      </c>
      <c r="B80" s="154">
        <v>0</v>
      </c>
      <c r="C80" s="154">
        <v>0</v>
      </c>
      <c r="D80" s="154">
        <f t="shared" si="8"/>
        <v>0</v>
      </c>
      <c r="E80" s="154">
        <v>0</v>
      </c>
      <c r="F80" s="154">
        <v>0</v>
      </c>
      <c r="G80" s="154">
        <f t="shared" si="21"/>
        <v>0</v>
      </c>
      <c r="H80" s="157" t="s">
        <v>443</v>
      </c>
    </row>
    <row r="81" spans="1:8">
      <c r="A81" s="155" t="s">
        <v>444</v>
      </c>
      <c r="B81" s="154">
        <v>0</v>
      </c>
      <c r="C81" s="154">
        <v>0</v>
      </c>
      <c r="D81" s="154">
        <f t="shared" si="8"/>
        <v>0</v>
      </c>
      <c r="E81" s="154">
        <v>0</v>
      </c>
      <c r="F81" s="154">
        <v>0</v>
      </c>
      <c r="G81" s="154">
        <f t="shared" si="21"/>
        <v>0</v>
      </c>
      <c r="H81" s="157" t="s">
        <v>445</v>
      </c>
    </row>
    <row r="82" spans="1:8">
      <c r="A82" s="155" t="s">
        <v>446</v>
      </c>
      <c r="B82" s="154">
        <v>0</v>
      </c>
      <c r="C82" s="154">
        <v>0</v>
      </c>
      <c r="D82" s="154">
        <f t="shared" si="8"/>
        <v>0</v>
      </c>
      <c r="E82" s="154">
        <v>0</v>
      </c>
      <c r="F82" s="154">
        <v>0</v>
      </c>
      <c r="G82" s="154">
        <f t="shared" si="21"/>
        <v>0</v>
      </c>
      <c r="H82" s="157" t="s">
        <v>447</v>
      </c>
    </row>
    <row r="83" spans="1:8">
      <c r="A83" s="159"/>
      <c r="B83" s="160"/>
      <c r="C83" s="160"/>
      <c r="D83" s="160"/>
      <c r="E83" s="160"/>
      <c r="F83" s="160"/>
      <c r="G83" s="160"/>
    </row>
    <row r="84" spans="1:8">
      <c r="A84" s="161" t="s">
        <v>448</v>
      </c>
      <c r="B84" s="152">
        <f>B85+B93+B103+B113+B123+B133+B137+B146+B150</f>
        <v>29669327.380000003</v>
      </c>
      <c r="C84" s="152">
        <f t="shared" ref="C84:G84" si="22">C85+C93+C103+C113+C123+C133+C137+C146+C150</f>
        <v>74227266.709999993</v>
      </c>
      <c r="D84" s="152">
        <f t="shared" si="22"/>
        <v>103896594.09</v>
      </c>
      <c r="E84" s="152">
        <f t="shared" si="22"/>
        <v>74683572.310000002</v>
      </c>
      <c r="F84" s="152">
        <f t="shared" si="22"/>
        <v>75404705.5</v>
      </c>
      <c r="G84" s="152">
        <f t="shared" si="22"/>
        <v>29213021.780000001</v>
      </c>
    </row>
    <row r="85" spans="1:8">
      <c r="A85" s="153" t="s">
        <v>314</v>
      </c>
      <c r="B85" s="154">
        <f>SUM(B86:B92)</f>
        <v>510713.24</v>
      </c>
      <c r="C85" s="154">
        <f t="shared" ref="C85:G85" si="23">SUM(C86:C92)</f>
        <v>10304815.27</v>
      </c>
      <c r="D85" s="154">
        <f t="shared" si="23"/>
        <v>10815528.51</v>
      </c>
      <c r="E85" s="154">
        <f t="shared" si="23"/>
        <v>10539295.27</v>
      </c>
      <c r="F85" s="154">
        <f t="shared" si="23"/>
        <v>10539295.27</v>
      </c>
      <c r="G85" s="154">
        <f t="shared" si="23"/>
        <v>276233.24</v>
      </c>
    </row>
    <row r="86" spans="1:8">
      <c r="A86" s="155" t="s">
        <v>315</v>
      </c>
      <c r="B86" s="156">
        <v>0</v>
      </c>
      <c r="C86" s="156">
        <v>9762393.5299999993</v>
      </c>
      <c r="D86" s="154">
        <f t="shared" ref="D86:D92" si="24">B86+C86</f>
        <v>9762393.5299999993</v>
      </c>
      <c r="E86" s="156">
        <v>9780393.5299999993</v>
      </c>
      <c r="F86" s="156">
        <v>9780393.5299999993</v>
      </c>
      <c r="G86" s="154">
        <f t="shared" ref="G86:G92" si="25">D86-E86</f>
        <v>-18000</v>
      </c>
      <c r="H86" s="157" t="s">
        <v>449</v>
      </c>
    </row>
    <row r="87" spans="1:8">
      <c r="A87" s="155" t="s">
        <v>317</v>
      </c>
      <c r="B87" s="156">
        <v>510713.24</v>
      </c>
      <c r="C87" s="156">
        <v>542421.74</v>
      </c>
      <c r="D87" s="154">
        <f t="shared" si="24"/>
        <v>1053134.98</v>
      </c>
      <c r="E87" s="156">
        <v>758901.74</v>
      </c>
      <c r="F87" s="156">
        <v>758901.74</v>
      </c>
      <c r="G87" s="154">
        <f t="shared" si="25"/>
        <v>294233.24</v>
      </c>
      <c r="H87" s="157" t="s">
        <v>450</v>
      </c>
    </row>
    <row r="88" spans="1:8">
      <c r="A88" s="155" t="s">
        <v>319</v>
      </c>
      <c r="B88" s="154">
        <v>0</v>
      </c>
      <c r="C88" s="154">
        <v>0</v>
      </c>
      <c r="D88" s="154">
        <f t="shared" si="24"/>
        <v>0</v>
      </c>
      <c r="E88" s="154">
        <v>0</v>
      </c>
      <c r="F88" s="154">
        <v>0</v>
      </c>
      <c r="G88" s="154">
        <f t="shared" si="25"/>
        <v>0</v>
      </c>
      <c r="H88" s="157" t="s">
        <v>451</v>
      </c>
    </row>
    <row r="89" spans="1:8">
      <c r="A89" s="155" t="s">
        <v>321</v>
      </c>
      <c r="B89" s="154">
        <v>0</v>
      </c>
      <c r="C89" s="154">
        <v>0</v>
      </c>
      <c r="D89" s="154">
        <f t="shared" si="24"/>
        <v>0</v>
      </c>
      <c r="E89" s="154">
        <v>0</v>
      </c>
      <c r="F89" s="154">
        <v>0</v>
      </c>
      <c r="G89" s="154">
        <f t="shared" si="25"/>
        <v>0</v>
      </c>
      <c r="H89" s="157" t="s">
        <v>452</v>
      </c>
    </row>
    <row r="90" spans="1:8">
      <c r="A90" s="155" t="s">
        <v>323</v>
      </c>
      <c r="B90" s="154">
        <v>0</v>
      </c>
      <c r="C90" s="154">
        <v>0</v>
      </c>
      <c r="D90" s="154">
        <f t="shared" si="24"/>
        <v>0</v>
      </c>
      <c r="E90" s="154">
        <v>0</v>
      </c>
      <c r="F90" s="154">
        <v>0</v>
      </c>
      <c r="G90" s="154">
        <f t="shared" si="25"/>
        <v>0</v>
      </c>
      <c r="H90" s="157" t="s">
        <v>453</v>
      </c>
    </row>
    <row r="91" spans="1:8">
      <c r="A91" s="155" t="s">
        <v>325</v>
      </c>
      <c r="B91" s="154">
        <v>0</v>
      </c>
      <c r="C91" s="154">
        <v>0</v>
      </c>
      <c r="D91" s="154">
        <f t="shared" si="24"/>
        <v>0</v>
      </c>
      <c r="E91" s="154">
        <v>0</v>
      </c>
      <c r="F91" s="154">
        <v>0</v>
      </c>
      <c r="G91" s="154">
        <f t="shared" si="25"/>
        <v>0</v>
      </c>
      <c r="H91" s="157" t="s">
        <v>454</v>
      </c>
    </row>
    <row r="92" spans="1:8">
      <c r="A92" s="155" t="s">
        <v>327</v>
      </c>
      <c r="B92" s="154">
        <v>0</v>
      </c>
      <c r="C92" s="154">
        <v>0</v>
      </c>
      <c r="D92" s="154">
        <f t="shared" si="24"/>
        <v>0</v>
      </c>
      <c r="E92" s="154">
        <v>0</v>
      </c>
      <c r="F92" s="154">
        <v>0</v>
      </c>
      <c r="G92" s="154">
        <f t="shared" si="25"/>
        <v>0</v>
      </c>
      <c r="H92" s="157" t="s">
        <v>455</v>
      </c>
    </row>
    <row r="93" spans="1:8">
      <c r="A93" s="153" t="s">
        <v>329</v>
      </c>
      <c r="B93" s="154">
        <f>SUM(B94:B102)</f>
        <v>906736.73</v>
      </c>
      <c r="C93" s="154">
        <f t="shared" ref="C93:G93" si="26">SUM(C94:C102)</f>
        <v>11240729.379999999</v>
      </c>
      <c r="D93" s="154">
        <f t="shared" si="26"/>
        <v>12147466.109999999</v>
      </c>
      <c r="E93" s="154">
        <f t="shared" si="26"/>
        <v>11891321.890000001</v>
      </c>
      <c r="F93" s="154">
        <f t="shared" si="26"/>
        <v>11891321.890000001</v>
      </c>
      <c r="G93" s="154">
        <f t="shared" si="26"/>
        <v>256144.22000000067</v>
      </c>
    </row>
    <row r="94" spans="1:8">
      <c r="A94" s="155" t="s">
        <v>330</v>
      </c>
      <c r="B94" s="156">
        <v>0</v>
      </c>
      <c r="C94" s="156">
        <v>161818.64000000001</v>
      </c>
      <c r="D94" s="154">
        <f t="shared" ref="D94:D102" si="27">B94+C94</f>
        <v>161818.64000000001</v>
      </c>
      <c r="E94" s="156">
        <v>161818.64000000001</v>
      </c>
      <c r="F94" s="156">
        <v>161818.64000000001</v>
      </c>
      <c r="G94" s="154">
        <f t="shared" ref="G94:G102" si="28">D94-E94</f>
        <v>0</v>
      </c>
      <c r="H94" s="157" t="s">
        <v>456</v>
      </c>
    </row>
    <row r="95" spans="1:8">
      <c r="A95" s="155" t="s">
        <v>332</v>
      </c>
      <c r="B95" s="156">
        <v>0</v>
      </c>
      <c r="C95" s="156">
        <v>107332.25</v>
      </c>
      <c r="D95" s="154">
        <f t="shared" si="27"/>
        <v>107332.25</v>
      </c>
      <c r="E95" s="156">
        <v>107332.25</v>
      </c>
      <c r="F95" s="156">
        <v>107332.25</v>
      </c>
      <c r="G95" s="154">
        <f t="shared" si="28"/>
        <v>0</v>
      </c>
      <c r="H95" s="157" t="s">
        <v>457</v>
      </c>
    </row>
    <row r="96" spans="1:8">
      <c r="A96" s="155" t="s">
        <v>334</v>
      </c>
      <c r="B96" s="154">
        <v>0</v>
      </c>
      <c r="C96" s="154">
        <v>0</v>
      </c>
      <c r="D96" s="154">
        <f t="shared" si="27"/>
        <v>0</v>
      </c>
      <c r="E96" s="154">
        <v>0</v>
      </c>
      <c r="F96" s="154">
        <v>0</v>
      </c>
      <c r="G96" s="154">
        <f t="shared" si="28"/>
        <v>0</v>
      </c>
      <c r="H96" s="157" t="s">
        <v>458</v>
      </c>
    </row>
    <row r="97" spans="1:8">
      <c r="A97" s="155" t="s">
        <v>336</v>
      </c>
      <c r="B97" s="156">
        <v>0</v>
      </c>
      <c r="C97" s="156">
        <v>77417.58</v>
      </c>
      <c r="D97" s="154">
        <f t="shared" si="27"/>
        <v>77417.58</v>
      </c>
      <c r="E97" s="156">
        <v>77417.58</v>
      </c>
      <c r="F97" s="156">
        <v>77417.58</v>
      </c>
      <c r="G97" s="154">
        <f t="shared" si="28"/>
        <v>0</v>
      </c>
      <c r="H97" s="157" t="s">
        <v>459</v>
      </c>
    </row>
    <row r="98" spans="1:8">
      <c r="A98" s="162" t="s">
        <v>338</v>
      </c>
      <c r="B98" s="154">
        <v>0</v>
      </c>
      <c r="C98" s="154">
        <v>0</v>
      </c>
      <c r="D98" s="154">
        <f t="shared" si="27"/>
        <v>0</v>
      </c>
      <c r="E98" s="154">
        <v>0</v>
      </c>
      <c r="F98" s="154">
        <v>0</v>
      </c>
      <c r="G98" s="154">
        <f t="shared" si="28"/>
        <v>0</v>
      </c>
      <c r="H98" s="157" t="s">
        <v>460</v>
      </c>
    </row>
    <row r="99" spans="1:8">
      <c r="A99" s="155" t="s">
        <v>340</v>
      </c>
      <c r="B99" s="156">
        <v>565432.54</v>
      </c>
      <c r="C99" s="156">
        <v>6997238.3200000003</v>
      </c>
      <c r="D99" s="154">
        <f t="shared" si="27"/>
        <v>7562670.8600000003</v>
      </c>
      <c r="E99" s="156">
        <v>7309939.0300000003</v>
      </c>
      <c r="F99" s="156">
        <v>7309939.0300000003</v>
      </c>
      <c r="G99" s="154">
        <f t="shared" si="28"/>
        <v>252731.83000000007</v>
      </c>
      <c r="H99" s="157" t="s">
        <v>461</v>
      </c>
    </row>
    <row r="100" spans="1:8">
      <c r="A100" s="155" t="s">
        <v>342</v>
      </c>
      <c r="B100" s="154">
        <v>0</v>
      </c>
      <c r="C100" s="154">
        <v>0</v>
      </c>
      <c r="D100" s="154">
        <f t="shared" si="27"/>
        <v>0</v>
      </c>
      <c r="E100" s="154">
        <v>0</v>
      </c>
      <c r="F100" s="154">
        <v>0</v>
      </c>
      <c r="G100" s="154">
        <f t="shared" si="28"/>
        <v>0</v>
      </c>
      <c r="H100" s="157" t="s">
        <v>462</v>
      </c>
    </row>
    <row r="101" spans="1:8">
      <c r="A101" s="155" t="s">
        <v>344</v>
      </c>
      <c r="B101" s="154">
        <v>0</v>
      </c>
      <c r="C101" s="154">
        <v>0</v>
      </c>
      <c r="D101" s="154">
        <f t="shared" si="27"/>
        <v>0</v>
      </c>
      <c r="E101" s="154">
        <v>0</v>
      </c>
      <c r="F101" s="154">
        <v>0</v>
      </c>
      <c r="G101" s="154">
        <f t="shared" si="28"/>
        <v>0</v>
      </c>
      <c r="H101" s="157" t="s">
        <v>463</v>
      </c>
    </row>
    <row r="102" spans="1:8">
      <c r="A102" s="155" t="s">
        <v>346</v>
      </c>
      <c r="B102" s="156">
        <v>341304.19</v>
      </c>
      <c r="C102" s="156">
        <v>3896922.59</v>
      </c>
      <c r="D102" s="154">
        <f t="shared" si="27"/>
        <v>4238226.78</v>
      </c>
      <c r="E102" s="156">
        <v>4234814.3899999997</v>
      </c>
      <c r="F102" s="156">
        <v>4234814.3899999997</v>
      </c>
      <c r="G102" s="154">
        <f t="shared" si="28"/>
        <v>3412.390000000596</v>
      </c>
      <c r="H102" s="157" t="s">
        <v>464</v>
      </c>
    </row>
    <row r="103" spans="1:8">
      <c r="A103" s="153" t="s">
        <v>348</v>
      </c>
      <c r="B103" s="154">
        <f>SUM(B104:B112)</f>
        <v>2416403.2600000002</v>
      </c>
      <c r="C103" s="154">
        <f t="shared" ref="C103:G103" si="29">SUM(C104:C112)</f>
        <v>5477798.6299999999</v>
      </c>
      <c r="D103" s="154">
        <f t="shared" si="29"/>
        <v>7894201.8900000006</v>
      </c>
      <c r="E103" s="154">
        <f t="shared" si="29"/>
        <v>6597234.6000000006</v>
      </c>
      <c r="F103" s="154">
        <f t="shared" si="29"/>
        <v>6597234.6000000006</v>
      </c>
      <c r="G103" s="154">
        <f t="shared" si="29"/>
        <v>1296967.29</v>
      </c>
    </row>
    <row r="104" spans="1:8">
      <c r="A104" s="155" t="s">
        <v>349</v>
      </c>
      <c r="B104" s="156">
        <v>2188771.06</v>
      </c>
      <c r="C104" s="156">
        <v>84646.82</v>
      </c>
      <c r="D104" s="154">
        <f t="shared" ref="D104:D112" si="30">B104+C104</f>
        <v>2273417.88</v>
      </c>
      <c r="E104" s="156">
        <v>1166230.79</v>
      </c>
      <c r="F104" s="156">
        <v>1166230.79</v>
      </c>
      <c r="G104" s="154">
        <f t="shared" ref="G104:G112" si="31">D104-E104</f>
        <v>1107187.0899999999</v>
      </c>
      <c r="H104" s="157" t="s">
        <v>465</v>
      </c>
    </row>
    <row r="105" spans="1:8">
      <c r="A105" s="155" t="s">
        <v>351</v>
      </c>
      <c r="B105" s="156">
        <v>0</v>
      </c>
      <c r="C105" s="156">
        <v>180936</v>
      </c>
      <c r="D105" s="154">
        <f t="shared" si="30"/>
        <v>180936</v>
      </c>
      <c r="E105" s="156">
        <v>180936</v>
      </c>
      <c r="F105" s="156">
        <v>180936</v>
      </c>
      <c r="G105" s="154">
        <f t="shared" si="31"/>
        <v>0</v>
      </c>
      <c r="H105" s="157" t="s">
        <v>466</v>
      </c>
    </row>
    <row r="106" spans="1:8">
      <c r="A106" s="155" t="s">
        <v>353</v>
      </c>
      <c r="B106" s="156">
        <v>0</v>
      </c>
      <c r="C106" s="156">
        <v>1109086.5</v>
      </c>
      <c r="D106" s="154">
        <f t="shared" si="30"/>
        <v>1109086.5</v>
      </c>
      <c r="E106" s="156">
        <v>1109086.5</v>
      </c>
      <c r="F106" s="156">
        <v>1109086.5</v>
      </c>
      <c r="G106" s="154">
        <f t="shared" si="31"/>
        <v>0</v>
      </c>
      <c r="H106" s="157" t="s">
        <v>467</v>
      </c>
    </row>
    <row r="107" spans="1:8">
      <c r="A107" s="155" t="s">
        <v>355</v>
      </c>
      <c r="B107" s="156">
        <v>0</v>
      </c>
      <c r="C107" s="156">
        <v>300773.14</v>
      </c>
      <c r="D107" s="154">
        <f t="shared" si="30"/>
        <v>300773.14</v>
      </c>
      <c r="E107" s="156">
        <v>300773.14</v>
      </c>
      <c r="F107" s="156">
        <v>300773.14</v>
      </c>
      <c r="G107" s="154">
        <f t="shared" si="31"/>
        <v>0</v>
      </c>
      <c r="H107" s="157" t="s">
        <v>468</v>
      </c>
    </row>
    <row r="108" spans="1:8">
      <c r="A108" s="155" t="s">
        <v>357</v>
      </c>
      <c r="B108" s="156">
        <v>227632.2</v>
      </c>
      <c r="C108" s="156">
        <v>2495171.35</v>
      </c>
      <c r="D108" s="154">
        <f t="shared" si="30"/>
        <v>2722803.5500000003</v>
      </c>
      <c r="E108" s="156">
        <v>2533023.35</v>
      </c>
      <c r="F108" s="156">
        <v>2533023.35</v>
      </c>
      <c r="G108" s="154">
        <f t="shared" si="31"/>
        <v>189780.20000000019</v>
      </c>
      <c r="H108" s="157" t="s">
        <v>469</v>
      </c>
    </row>
    <row r="109" spans="1:8">
      <c r="A109" s="155" t="s">
        <v>359</v>
      </c>
      <c r="B109" s="154">
        <v>0</v>
      </c>
      <c r="C109" s="154">
        <v>0</v>
      </c>
      <c r="D109" s="154">
        <f t="shared" si="30"/>
        <v>0</v>
      </c>
      <c r="E109" s="154">
        <v>0</v>
      </c>
      <c r="F109" s="154">
        <v>0</v>
      </c>
      <c r="G109" s="154">
        <f t="shared" si="31"/>
        <v>0</v>
      </c>
      <c r="H109" s="157" t="s">
        <v>470</v>
      </c>
    </row>
    <row r="110" spans="1:8">
      <c r="A110" s="155" t="s">
        <v>361</v>
      </c>
      <c r="B110" s="156">
        <v>0</v>
      </c>
      <c r="C110" s="156">
        <v>291620.7</v>
      </c>
      <c r="D110" s="154">
        <f t="shared" si="30"/>
        <v>291620.7</v>
      </c>
      <c r="E110" s="156">
        <v>291620.7</v>
      </c>
      <c r="F110" s="156">
        <v>291620.7</v>
      </c>
      <c r="G110" s="154">
        <f t="shared" si="31"/>
        <v>0</v>
      </c>
      <c r="H110" s="157" t="s">
        <v>471</v>
      </c>
    </row>
    <row r="111" spans="1:8">
      <c r="A111" s="155" t="s">
        <v>363</v>
      </c>
      <c r="B111" s="156">
        <v>0</v>
      </c>
      <c r="C111" s="156">
        <v>949750.12</v>
      </c>
      <c r="D111" s="154">
        <f t="shared" si="30"/>
        <v>949750.12</v>
      </c>
      <c r="E111" s="156">
        <v>949750.12</v>
      </c>
      <c r="F111" s="156">
        <v>949750.12</v>
      </c>
      <c r="G111" s="154">
        <f t="shared" si="31"/>
        <v>0</v>
      </c>
      <c r="H111" s="157" t="s">
        <v>472</v>
      </c>
    </row>
    <row r="112" spans="1:8">
      <c r="A112" s="155" t="s">
        <v>365</v>
      </c>
      <c r="B112" s="156">
        <v>0</v>
      </c>
      <c r="C112" s="156">
        <v>65814</v>
      </c>
      <c r="D112" s="154">
        <f t="shared" si="30"/>
        <v>65814</v>
      </c>
      <c r="E112" s="156">
        <v>65814</v>
      </c>
      <c r="F112" s="156">
        <v>65814</v>
      </c>
      <c r="G112" s="154">
        <f t="shared" si="31"/>
        <v>0</v>
      </c>
      <c r="H112" s="157" t="s">
        <v>473</v>
      </c>
    </row>
    <row r="113" spans="1:8">
      <c r="A113" s="153" t="s">
        <v>367</v>
      </c>
      <c r="B113" s="154">
        <f>SUM(B114:B122)</f>
        <v>641587.07999999996</v>
      </c>
      <c r="C113" s="154">
        <f t="shared" ref="C113:G113" si="32">SUM(C114:C122)</f>
        <v>7065518.21</v>
      </c>
      <c r="D113" s="154">
        <f t="shared" si="32"/>
        <v>7707105.29</v>
      </c>
      <c r="E113" s="154">
        <f t="shared" si="32"/>
        <v>5946924.6200000001</v>
      </c>
      <c r="F113" s="154">
        <f t="shared" si="32"/>
        <v>5946924.6200000001</v>
      </c>
      <c r="G113" s="154">
        <f t="shared" si="32"/>
        <v>1760180.67</v>
      </c>
    </row>
    <row r="114" spans="1:8">
      <c r="A114" s="155" t="s">
        <v>368</v>
      </c>
      <c r="B114" s="154">
        <v>0</v>
      </c>
      <c r="C114" s="154">
        <v>0</v>
      </c>
      <c r="D114" s="154">
        <f t="shared" ref="D114:D122" si="33">B114+C114</f>
        <v>0</v>
      </c>
      <c r="E114" s="154">
        <v>0</v>
      </c>
      <c r="F114" s="154">
        <v>0</v>
      </c>
      <c r="G114" s="154">
        <f t="shared" ref="G114:G122" si="34">D114-E114</f>
        <v>0</v>
      </c>
      <c r="H114" s="157" t="s">
        <v>474</v>
      </c>
    </row>
    <row r="115" spans="1:8">
      <c r="A115" s="155" t="s">
        <v>370</v>
      </c>
      <c r="B115" s="156">
        <v>0</v>
      </c>
      <c r="C115" s="156">
        <v>2880000</v>
      </c>
      <c r="D115" s="154">
        <f t="shared" si="33"/>
        <v>2880000</v>
      </c>
      <c r="E115" s="156">
        <v>2880000</v>
      </c>
      <c r="F115" s="156">
        <v>2880000</v>
      </c>
      <c r="G115" s="154">
        <f t="shared" si="34"/>
        <v>0</v>
      </c>
      <c r="H115" s="157" t="s">
        <v>475</v>
      </c>
    </row>
    <row r="116" spans="1:8">
      <c r="A116" s="155" t="s">
        <v>372</v>
      </c>
      <c r="B116" s="154">
        <v>0</v>
      </c>
      <c r="C116" s="154">
        <v>0</v>
      </c>
      <c r="D116" s="154">
        <f t="shared" si="33"/>
        <v>0</v>
      </c>
      <c r="E116" s="154">
        <v>0</v>
      </c>
      <c r="F116" s="154">
        <v>0</v>
      </c>
      <c r="G116" s="154">
        <f t="shared" si="34"/>
        <v>0</v>
      </c>
      <c r="H116" s="157" t="s">
        <v>476</v>
      </c>
    </row>
    <row r="117" spans="1:8">
      <c r="A117" s="155" t="s">
        <v>374</v>
      </c>
      <c r="B117" s="156">
        <v>641587.07999999996</v>
      </c>
      <c r="C117" s="156">
        <v>4185518.21</v>
      </c>
      <c r="D117" s="154">
        <f t="shared" si="33"/>
        <v>4827105.29</v>
      </c>
      <c r="E117" s="156">
        <v>3066924.62</v>
      </c>
      <c r="F117" s="156">
        <v>3066924.62</v>
      </c>
      <c r="G117" s="154">
        <f t="shared" si="34"/>
        <v>1760180.67</v>
      </c>
      <c r="H117" s="157" t="s">
        <v>477</v>
      </c>
    </row>
    <row r="118" spans="1:8">
      <c r="A118" s="155" t="s">
        <v>376</v>
      </c>
      <c r="B118" s="154">
        <v>0</v>
      </c>
      <c r="C118" s="154">
        <v>0</v>
      </c>
      <c r="D118" s="154">
        <f t="shared" si="33"/>
        <v>0</v>
      </c>
      <c r="E118" s="154">
        <v>0</v>
      </c>
      <c r="F118" s="154">
        <v>0</v>
      </c>
      <c r="G118" s="154">
        <f t="shared" si="34"/>
        <v>0</v>
      </c>
      <c r="H118" s="157" t="s">
        <v>478</v>
      </c>
    </row>
    <row r="119" spans="1:8">
      <c r="A119" s="155" t="s">
        <v>378</v>
      </c>
      <c r="B119" s="154">
        <v>0</v>
      </c>
      <c r="C119" s="154">
        <v>0</v>
      </c>
      <c r="D119" s="154">
        <f t="shared" si="33"/>
        <v>0</v>
      </c>
      <c r="E119" s="154">
        <v>0</v>
      </c>
      <c r="F119" s="154">
        <v>0</v>
      </c>
      <c r="G119" s="154">
        <f t="shared" si="34"/>
        <v>0</v>
      </c>
      <c r="H119" s="157" t="s">
        <v>479</v>
      </c>
    </row>
    <row r="120" spans="1:8">
      <c r="A120" s="155" t="s">
        <v>380</v>
      </c>
      <c r="B120" s="154">
        <v>0</v>
      </c>
      <c r="C120" s="154">
        <v>0</v>
      </c>
      <c r="D120" s="154">
        <f t="shared" si="33"/>
        <v>0</v>
      </c>
      <c r="E120" s="154">
        <v>0</v>
      </c>
      <c r="F120" s="154">
        <v>0</v>
      </c>
      <c r="G120" s="154">
        <f t="shared" si="34"/>
        <v>0</v>
      </c>
      <c r="H120" s="158"/>
    </row>
    <row r="121" spans="1:8">
      <c r="A121" s="155" t="s">
        <v>381</v>
      </c>
      <c r="B121" s="154">
        <v>0</v>
      </c>
      <c r="C121" s="154">
        <v>0</v>
      </c>
      <c r="D121" s="154">
        <f t="shared" si="33"/>
        <v>0</v>
      </c>
      <c r="E121" s="154">
        <v>0</v>
      </c>
      <c r="F121" s="154">
        <v>0</v>
      </c>
      <c r="G121" s="154">
        <f t="shared" si="34"/>
        <v>0</v>
      </c>
      <c r="H121" s="158"/>
    </row>
    <row r="122" spans="1:8">
      <c r="A122" s="155" t="s">
        <v>382</v>
      </c>
      <c r="B122" s="154">
        <v>0</v>
      </c>
      <c r="C122" s="154">
        <v>0</v>
      </c>
      <c r="D122" s="154">
        <f t="shared" si="33"/>
        <v>0</v>
      </c>
      <c r="E122" s="154">
        <v>0</v>
      </c>
      <c r="F122" s="154">
        <v>0</v>
      </c>
      <c r="G122" s="154">
        <f t="shared" si="34"/>
        <v>0</v>
      </c>
      <c r="H122" s="157" t="s">
        <v>480</v>
      </c>
    </row>
    <row r="123" spans="1:8">
      <c r="A123" s="153" t="s">
        <v>384</v>
      </c>
      <c r="B123" s="154">
        <f>SUM(B124:B132)</f>
        <v>0</v>
      </c>
      <c r="C123" s="154">
        <f t="shared" ref="C123:G123" si="35">SUM(C124:C132)</f>
        <v>2284950</v>
      </c>
      <c r="D123" s="154">
        <f t="shared" si="35"/>
        <v>2284950</v>
      </c>
      <c r="E123" s="154">
        <f t="shared" si="35"/>
        <v>2284950</v>
      </c>
      <c r="F123" s="154">
        <f t="shared" si="35"/>
        <v>2284950</v>
      </c>
      <c r="G123" s="154">
        <f t="shared" si="35"/>
        <v>0</v>
      </c>
    </row>
    <row r="124" spans="1:8">
      <c r="A124" s="155" t="s">
        <v>385</v>
      </c>
      <c r="B124" s="156">
        <v>0</v>
      </c>
      <c r="C124" s="156">
        <v>310864</v>
      </c>
      <c r="D124" s="154">
        <f t="shared" ref="D124:D132" si="36">B124+C124</f>
        <v>310864</v>
      </c>
      <c r="E124" s="156">
        <v>310864</v>
      </c>
      <c r="F124" s="156">
        <v>310864</v>
      </c>
      <c r="G124" s="154">
        <f t="shared" ref="G124:G132" si="37">D124-E124</f>
        <v>0</v>
      </c>
      <c r="H124" s="157" t="s">
        <v>481</v>
      </c>
    </row>
    <row r="125" spans="1:8">
      <c r="A125" s="155" t="s">
        <v>387</v>
      </c>
      <c r="B125" s="154">
        <v>0</v>
      </c>
      <c r="C125" s="154">
        <v>0</v>
      </c>
      <c r="D125" s="154">
        <f t="shared" si="36"/>
        <v>0</v>
      </c>
      <c r="E125" s="154">
        <v>0</v>
      </c>
      <c r="F125" s="154">
        <v>0</v>
      </c>
      <c r="G125" s="154">
        <f t="shared" si="37"/>
        <v>0</v>
      </c>
      <c r="H125" s="157" t="s">
        <v>482</v>
      </c>
    </row>
    <row r="126" spans="1:8">
      <c r="A126" s="155" t="s">
        <v>389</v>
      </c>
      <c r="B126" s="154">
        <v>0</v>
      </c>
      <c r="C126" s="154">
        <v>0</v>
      </c>
      <c r="D126" s="154">
        <f t="shared" si="36"/>
        <v>0</v>
      </c>
      <c r="E126" s="154">
        <v>0</v>
      </c>
      <c r="F126" s="154">
        <v>0</v>
      </c>
      <c r="G126" s="154">
        <f t="shared" si="37"/>
        <v>0</v>
      </c>
      <c r="H126" s="157" t="s">
        <v>483</v>
      </c>
    </row>
    <row r="127" spans="1:8">
      <c r="A127" s="155" t="s">
        <v>391</v>
      </c>
      <c r="B127" s="156">
        <v>0</v>
      </c>
      <c r="C127" s="156">
        <v>1974086</v>
      </c>
      <c r="D127" s="154">
        <f t="shared" si="36"/>
        <v>1974086</v>
      </c>
      <c r="E127" s="156">
        <v>1974086</v>
      </c>
      <c r="F127" s="156">
        <v>1974086</v>
      </c>
      <c r="G127" s="154">
        <f t="shared" si="37"/>
        <v>0</v>
      </c>
      <c r="H127" s="157" t="s">
        <v>484</v>
      </c>
    </row>
    <row r="128" spans="1:8">
      <c r="A128" s="155" t="s">
        <v>393</v>
      </c>
      <c r="B128" s="154">
        <v>0</v>
      </c>
      <c r="C128" s="154">
        <v>0</v>
      </c>
      <c r="D128" s="154">
        <f t="shared" si="36"/>
        <v>0</v>
      </c>
      <c r="E128" s="154">
        <v>0</v>
      </c>
      <c r="F128" s="154">
        <v>0</v>
      </c>
      <c r="G128" s="154">
        <f t="shared" si="37"/>
        <v>0</v>
      </c>
      <c r="H128" s="157" t="s">
        <v>485</v>
      </c>
    </row>
    <row r="129" spans="1:8">
      <c r="A129" s="155" t="s">
        <v>395</v>
      </c>
      <c r="B129" s="156">
        <v>0</v>
      </c>
      <c r="C129" s="156">
        <v>0</v>
      </c>
      <c r="D129" s="154">
        <f t="shared" si="36"/>
        <v>0</v>
      </c>
      <c r="E129" s="156">
        <v>0</v>
      </c>
      <c r="F129" s="156">
        <v>0</v>
      </c>
      <c r="G129" s="154">
        <f t="shared" si="37"/>
        <v>0</v>
      </c>
      <c r="H129" s="157" t="s">
        <v>486</v>
      </c>
    </row>
    <row r="130" spans="1:8">
      <c r="A130" s="155" t="s">
        <v>397</v>
      </c>
      <c r="B130" s="154">
        <v>0</v>
      </c>
      <c r="C130" s="154">
        <v>0</v>
      </c>
      <c r="D130" s="154">
        <f t="shared" si="36"/>
        <v>0</v>
      </c>
      <c r="E130" s="154">
        <v>0</v>
      </c>
      <c r="F130" s="154">
        <v>0</v>
      </c>
      <c r="G130" s="154">
        <f t="shared" si="37"/>
        <v>0</v>
      </c>
      <c r="H130" s="157" t="s">
        <v>487</v>
      </c>
    </row>
    <row r="131" spans="1:8">
      <c r="A131" s="155" t="s">
        <v>399</v>
      </c>
      <c r="B131" s="154">
        <v>0</v>
      </c>
      <c r="C131" s="154">
        <v>0</v>
      </c>
      <c r="D131" s="154">
        <f t="shared" si="36"/>
        <v>0</v>
      </c>
      <c r="E131" s="154">
        <v>0</v>
      </c>
      <c r="F131" s="154">
        <v>0</v>
      </c>
      <c r="G131" s="154">
        <f t="shared" si="37"/>
        <v>0</v>
      </c>
      <c r="H131" s="157" t="s">
        <v>488</v>
      </c>
    </row>
    <row r="132" spans="1:8">
      <c r="A132" s="155" t="s">
        <v>401</v>
      </c>
      <c r="B132" s="154">
        <v>0</v>
      </c>
      <c r="C132" s="154">
        <v>0</v>
      </c>
      <c r="D132" s="154">
        <f t="shared" si="36"/>
        <v>0</v>
      </c>
      <c r="E132" s="154">
        <v>0</v>
      </c>
      <c r="F132" s="154">
        <v>0</v>
      </c>
      <c r="G132" s="154">
        <f t="shared" si="37"/>
        <v>0</v>
      </c>
      <c r="H132" s="157" t="s">
        <v>489</v>
      </c>
    </row>
    <row r="133" spans="1:8">
      <c r="A133" s="153" t="s">
        <v>403</v>
      </c>
      <c r="B133" s="154">
        <f>SUM(B134:B136)</f>
        <v>25193887.07</v>
      </c>
      <c r="C133" s="154">
        <f t="shared" ref="C133:G133" si="38">SUM(C134:C136)</f>
        <v>37853455.219999999</v>
      </c>
      <c r="D133" s="154">
        <f t="shared" si="38"/>
        <v>63047342.289999999</v>
      </c>
      <c r="E133" s="154">
        <f t="shared" si="38"/>
        <v>37423845.93</v>
      </c>
      <c r="F133" s="154">
        <f t="shared" si="38"/>
        <v>38144979.119999997</v>
      </c>
      <c r="G133" s="154">
        <f t="shared" si="38"/>
        <v>25623496.359999999</v>
      </c>
    </row>
    <row r="134" spans="1:8">
      <c r="A134" s="155" t="s">
        <v>404</v>
      </c>
      <c r="B134" s="156">
        <v>25193887.07</v>
      </c>
      <c r="C134" s="156">
        <v>37853455.219999999</v>
      </c>
      <c r="D134" s="154">
        <f t="shared" ref="D134:D157" si="39">B134+C134</f>
        <v>63047342.289999999</v>
      </c>
      <c r="E134" s="156">
        <v>37423845.93</v>
      </c>
      <c r="F134" s="156">
        <v>38144979.119999997</v>
      </c>
      <c r="G134" s="154">
        <f t="shared" ref="G134:G136" si="40">D134-E134</f>
        <v>25623496.359999999</v>
      </c>
      <c r="H134" s="157" t="s">
        <v>490</v>
      </c>
    </row>
    <row r="135" spans="1:8">
      <c r="A135" s="155" t="s">
        <v>406</v>
      </c>
      <c r="B135" s="154">
        <v>0</v>
      </c>
      <c r="C135" s="154">
        <v>0</v>
      </c>
      <c r="D135" s="154">
        <f t="shared" si="39"/>
        <v>0</v>
      </c>
      <c r="E135" s="154">
        <v>0</v>
      </c>
      <c r="F135" s="154">
        <v>0</v>
      </c>
      <c r="G135" s="154">
        <f t="shared" si="40"/>
        <v>0</v>
      </c>
      <c r="H135" s="157" t="s">
        <v>491</v>
      </c>
    </row>
    <row r="136" spans="1:8">
      <c r="A136" s="155" t="s">
        <v>408</v>
      </c>
      <c r="B136" s="154">
        <v>0</v>
      </c>
      <c r="C136" s="154">
        <v>0</v>
      </c>
      <c r="D136" s="154">
        <f t="shared" si="39"/>
        <v>0</v>
      </c>
      <c r="E136" s="154">
        <v>0</v>
      </c>
      <c r="F136" s="154">
        <v>0</v>
      </c>
      <c r="G136" s="154">
        <f t="shared" si="40"/>
        <v>0</v>
      </c>
      <c r="H136" s="157" t="s">
        <v>492</v>
      </c>
    </row>
    <row r="137" spans="1:8">
      <c r="A137" s="153" t="s">
        <v>410</v>
      </c>
      <c r="B137" s="154">
        <f>SUM(B138:B142,B144:B145)</f>
        <v>0</v>
      </c>
      <c r="C137" s="154">
        <f t="shared" ref="C137:G137" si="41">SUM(C138:C142,C144:C145)</f>
        <v>0</v>
      </c>
      <c r="D137" s="154">
        <f t="shared" si="41"/>
        <v>0</v>
      </c>
      <c r="E137" s="154">
        <f t="shared" si="41"/>
        <v>0</v>
      </c>
      <c r="F137" s="154">
        <f t="shared" si="41"/>
        <v>0</v>
      </c>
      <c r="G137" s="154">
        <f t="shared" si="41"/>
        <v>0</v>
      </c>
    </row>
    <row r="138" spans="1:8">
      <c r="A138" s="155" t="s">
        <v>411</v>
      </c>
      <c r="B138" s="154">
        <v>0</v>
      </c>
      <c r="C138" s="154">
        <v>0</v>
      </c>
      <c r="D138" s="154">
        <f t="shared" si="39"/>
        <v>0</v>
      </c>
      <c r="E138" s="154">
        <v>0</v>
      </c>
      <c r="F138" s="154">
        <v>0</v>
      </c>
      <c r="G138" s="154">
        <f t="shared" ref="G138:G145" si="42">D138-E138</f>
        <v>0</v>
      </c>
      <c r="H138" s="157" t="s">
        <v>493</v>
      </c>
    </row>
    <row r="139" spans="1:8">
      <c r="A139" s="155" t="s">
        <v>413</v>
      </c>
      <c r="B139" s="154">
        <v>0</v>
      </c>
      <c r="C139" s="154">
        <v>0</v>
      </c>
      <c r="D139" s="154">
        <f t="shared" si="39"/>
        <v>0</v>
      </c>
      <c r="E139" s="154">
        <v>0</v>
      </c>
      <c r="F139" s="154">
        <v>0</v>
      </c>
      <c r="G139" s="154">
        <f t="shared" si="42"/>
        <v>0</v>
      </c>
      <c r="H139" s="157" t="s">
        <v>494</v>
      </c>
    </row>
    <row r="140" spans="1:8">
      <c r="A140" s="155" t="s">
        <v>415</v>
      </c>
      <c r="B140" s="154">
        <v>0</v>
      </c>
      <c r="C140" s="154">
        <v>0</v>
      </c>
      <c r="D140" s="154">
        <f t="shared" si="39"/>
        <v>0</v>
      </c>
      <c r="E140" s="154">
        <v>0</v>
      </c>
      <c r="F140" s="154">
        <v>0</v>
      </c>
      <c r="G140" s="154">
        <f t="shared" si="42"/>
        <v>0</v>
      </c>
      <c r="H140" s="157" t="s">
        <v>495</v>
      </c>
    </row>
    <row r="141" spans="1:8">
      <c r="A141" s="155" t="s">
        <v>417</v>
      </c>
      <c r="B141" s="154">
        <v>0</v>
      </c>
      <c r="C141" s="154">
        <v>0</v>
      </c>
      <c r="D141" s="154">
        <f t="shared" si="39"/>
        <v>0</v>
      </c>
      <c r="E141" s="154">
        <v>0</v>
      </c>
      <c r="F141" s="154">
        <v>0</v>
      </c>
      <c r="G141" s="154">
        <f t="shared" si="42"/>
        <v>0</v>
      </c>
      <c r="H141" s="157" t="s">
        <v>496</v>
      </c>
    </row>
    <row r="142" spans="1:8">
      <c r="A142" s="155" t="s">
        <v>419</v>
      </c>
      <c r="B142" s="154">
        <v>0</v>
      </c>
      <c r="C142" s="154">
        <v>0</v>
      </c>
      <c r="D142" s="154">
        <f t="shared" si="39"/>
        <v>0</v>
      </c>
      <c r="E142" s="154">
        <v>0</v>
      </c>
      <c r="F142" s="154">
        <v>0</v>
      </c>
      <c r="G142" s="154">
        <f t="shared" si="42"/>
        <v>0</v>
      </c>
      <c r="H142" s="157" t="s">
        <v>497</v>
      </c>
    </row>
    <row r="143" spans="1:8">
      <c r="A143" s="155" t="s">
        <v>421</v>
      </c>
      <c r="B143" s="154">
        <v>0</v>
      </c>
      <c r="C143" s="154">
        <v>0</v>
      </c>
      <c r="D143" s="154">
        <f t="shared" si="39"/>
        <v>0</v>
      </c>
      <c r="E143" s="154">
        <v>0</v>
      </c>
      <c r="F143" s="154">
        <v>0</v>
      </c>
      <c r="G143" s="154">
        <f t="shared" si="42"/>
        <v>0</v>
      </c>
      <c r="H143" s="157"/>
    </row>
    <row r="144" spans="1:8">
      <c r="A144" s="155" t="s">
        <v>422</v>
      </c>
      <c r="B144" s="154">
        <v>0</v>
      </c>
      <c r="C144" s="154">
        <v>0</v>
      </c>
      <c r="D144" s="154">
        <f t="shared" si="39"/>
        <v>0</v>
      </c>
      <c r="E144" s="154">
        <v>0</v>
      </c>
      <c r="F144" s="154">
        <v>0</v>
      </c>
      <c r="G144" s="154">
        <f t="shared" si="42"/>
        <v>0</v>
      </c>
      <c r="H144" s="157" t="s">
        <v>498</v>
      </c>
    </row>
    <row r="145" spans="1:8">
      <c r="A145" s="155" t="s">
        <v>424</v>
      </c>
      <c r="B145" s="154">
        <v>0</v>
      </c>
      <c r="C145" s="154">
        <v>0</v>
      </c>
      <c r="D145" s="154">
        <f t="shared" si="39"/>
        <v>0</v>
      </c>
      <c r="E145" s="154">
        <v>0</v>
      </c>
      <c r="F145" s="154">
        <v>0</v>
      </c>
      <c r="G145" s="154">
        <f t="shared" si="42"/>
        <v>0</v>
      </c>
      <c r="H145" s="157" t="s">
        <v>499</v>
      </c>
    </row>
    <row r="146" spans="1:8">
      <c r="A146" s="153" t="s">
        <v>426</v>
      </c>
      <c r="B146" s="154">
        <f>SUM(B147:B149)</f>
        <v>0</v>
      </c>
      <c r="C146" s="154">
        <f t="shared" ref="C146:G146" si="43">SUM(C147:C149)</f>
        <v>0</v>
      </c>
      <c r="D146" s="154">
        <f t="shared" si="43"/>
        <v>0</v>
      </c>
      <c r="E146" s="154">
        <f t="shared" si="43"/>
        <v>0</v>
      </c>
      <c r="F146" s="154">
        <f t="shared" si="43"/>
        <v>0</v>
      </c>
      <c r="G146" s="154">
        <f t="shared" si="43"/>
        <v>0</v>
      </c>
    </row>
    <row r="147" spans="1:8">
      <c r="A147" s="155" t="s">
        <v>427</v>
      </c>
      <c r="B147" s="154">
        <v>0</v>
      </c>
      <c r="C147" s="154">
        <v>0</v>
      </c>
      <c r="D147" s="154">
        <f t="shared" si="39"/>
        <v>0</v>
      </c>
      <c r="E147" s="154">
        <v>0</v>
      </c>
      <c r="F147" s="154">
        <v>0</v>
      </c>
      <c r="G147" s="154">
        <f t="shared" ref="G147:G149" si="44">D147-E147</f>
        <v>0</v>
      </c>
      <c r="H147" s="157" t="s">
        <v>500</v>
      </c>
    </row>
    <row r="148" spans="1:8">
      <c r="A148" s="155" t="s">
        <v>429</v>
      </c>
      <c r="B148" s="154">
        <v>0</v>
      </c>
      <c r="C148" s="154">
        <v>0</v>
      </c>
      <c r="D148" s="154">
        <f t="shared" si="39"/>
        <v>0</v>
      </c>
      <c r="E148" s="154">
        <v>0</v>
      </c>
      <c r="F148" s="154">
        <v>0</v>
      </c>
      <c r="G148" s="154">
        <f t="shared" si="44"/>
        <v>0</v>
      </c>
      <c r="H148" s="157" t="s">
        <v>501</v>
      </c>
    </row>
    <row r="149" spans="1:8">
      <c r="A149" s="155" t="s">
        <v>431</v>
      </c>
      <c r="B149" s="154">
        <v>0</v>
      </c>
      <c r="C149" s="154">
        <v>0</v>
      </c>
      <c r="D149" s="154">
        <f t="shared" si="39"/>
        <v>0</v>
      </c>
      <c r="E149" s="154">
        <v>0</v>
      </c>
      <c r="F149" s="154">
        <v>0</v>
      </c>
      <c r="G149" s="154">
        <f t="shared" si="44"/>
        <v>0</v>
      </c>
      <c r="H149" s="157" t="s">
        <v>502</v>
      </c>
    </row>
    <row r="150" spans="1:8">
      <c r="A150" s="153" t="s">
        <v>433</v>
      </c>
      <c r="B150" s="154">
        <f>SUM(B151:B157)</f>
        <v>0</v>
      </c>
      <c r="C150" s="154">
        <f t="shared" ref="C150:G150" si="45">SUM(C151:C157)</f>
        <v>0</v>
      </c>
      <c r="D150" s="154">
        <f t="shared" si="45"/>
        <v>0</v>
      </c>
      <c r="E150" s="154">
        <f t="shared" si="45"/>
        <v>0</v>
      </c>
      <c r="F150" s="154">
        <f t="shared" si="45"/>
        <v>0</v>
      </c>
      <c r="G150" s="154">
        <f t="shared" si="45"/>
        <v>0</v>
      </c>
    </row>
    <row r="151" spans="1:8">
      <c r="A151" s="155" t="s">
        <v>434</v>
      </c>
      <c r="B151" s="154">
        <v>0</v>
      </c>
      <c r="C151" s="154">
        <v>0</v>
      </c>
      <c r="D151" s="154">
        <f t="shared" si="39"/>
        <v>0</v>
      </c>
      <c r="E151" s="154">
        <v>0</v>
      </c>
      <c r="F151" s="154">
        <v>0</v>
      </c>
      <c r="G151" s="154">
        <f t="shared" ref="G151:G157" si="46">D151-E151</f>
        <v>0</v>
      </c>
      <c r="H151" s="157" t="s">
        <v>503</v>
      </c>
    </row>
    <row r="152" spans="1:8">
      <c r="A152" s="155" t="s">
        <v>436</v>
      </c>
      <c r="B152" s="154">
        <v>0</v>
      </c>
      <c r="C152" s="154">
        <v>0</v>
      </c>
      <c r="D152" s="154">
        <f t="shared" si="39"/>
        <v>0</v>
      </c>
      <c r="E152" s="154">
        <v>0</v>
      </c>
      <c r="F152" s="154">
        <v>0</v>
      </c>
      <c r="G152" s="154">
        <f t="shared" si="46"/>
        <v>0</v>
      </c>
      <c r="H152" s="157" t="s">
        <v>504</v>
      </c>
    </row>
    <row r="153" spans="1:8">
      <c r="A153" s="155" t="s">
        <v>438</v>
      </c>
      <c r="B153" s="154">
        <v>0</v>
      </c>
      <c r="C153" s="154">
        <v>0</v>
      </c>
      <c r="D153" s="154">
        <f t="shared" si="39"/>
        <v>0</v>
      </c>
      <c r="E153" s="154">
        <v>0</v>
      </c>
      <c r="F153" s="154">
        <v>0</v>
      </c>
      <c r="G153" s="154">
        <f t="shared" si="46"/>
        <v>0</v>
      </c>
      <c r="H153" s="157" t="s">
        <v>505</v>
      </c>
    </row>
    <row r="154" spans="1:8">
      <c r="A154" s="162" t="s">
        <v>440</v>
      </c>
      <c r="B154" s="154">
        <v>0</v>
      </c>
      <c r="C154" s="154">
        <v>0</v>
      </c>
      <c r="D154" s="154">
        <f t="shared" si="39"/>
        <v>0</v>
      </c>
      <c r="E154" s="154">
        <v>0</v>
      </c>
      <c r="F154" s="154">
        <v>0</v>
      </c>
      <c r="G154" s="154">
        <f t="shared" si="46"/>
        <v>0</v>
      </c>
      <c r="H154" s="157" t="s">
        <v>506</v>
      </c>
    </row>
    <row r="155" spans="1:8">
      <c r="A155" s="155" t="s">
        <v>442</v>
      </c>
      <c r="B155" s="154">
        <v>0</v>
      </c>
      <c r="C155" s="154">
        <v>0</v>
      </c>
      <c r="D155" s="154">
        <f t="shared" si="39"/>
        <v>0</v>
      </c>
      <c r="E155" s="154">
        <v>0</v>
      </c>
      <c r="F155" s="154">
        <v>0</v>
      </c>
      <c r="G155" s="154">
        <f t="shared" si="46"/>
        <v>0</v>
      </c>
      <c r="H155" s="157" t="s">
        <v>507</v>
      </c>
    </row>
    <row r="156" spans="1:8">
      <c r="A156" s="155" t="s">
        <v>444</v>
      </c>
      <c r="B156" s="154">
        <v>0</v>
      </c>
      <c r="C156" s="154">
        <v>0</v>
      </c>
      <c r="D156" s="154">
        <f t="shared" si="39"/>
        <v>0</v>
      </c>
      <c r="E156" s="154">
        <v>0</v>
      </c>
      <c r="F156" s="154">
        <v>0</v>
      </c>
      <c r="G156" s="154">
        <f t="shared" si="46"/>
        <v>0</v>
      </c>
      <c r="H156" s="157" t="s">
        <v>508</v>
      </c>
    </row>
    <row r="157" spans="1:8">
      <c r="A157" s="155" t="s">
        <v>446</v>
      </c>
      <c r="B157" s="154">
        <v>0</v>
      </c>
      <c r="C157" s="154">
        <v>0</v>
      </c>
      <c r="D157" s="154">
        <f t="shared" si="39"/>
        <v>0</v>
      </c>
      <c r="E157" s="154">
        <v>0</v>
      </c>
      <c r="F157" s="154">
        <v>0</v>
      </c>
      <c r="G157" s="154">
        <f t="shared" si="46"/>
        <v>0</v>
      </c>
      <c r="H157" s="157" t="s">
        <v>509</v>
      </c>
    </row>
    <row r="158" spans="1:8">
      <c r="A158" s="163"/>
      <c r="B158" s="160"/>
      <c r="C158" s="160"/>
      <c r="D158" s="160"/>
      <c r="E158" s="160"/>
      <c r="F158" s="160"/>
      <c r="G158" s="160"/>
    </row>
    <row r="159" spans="1:8">
      <c r="A159" s="164" t="s">
        <v>510</v>
      </c>
      <c r="B159" s="152">
        <f>B9+B84</f>
        <v>75469225.180000007</v>
      </c>
      <c r="C159" s="152">
        <f t="shared" ref="C159:G159" si="47">C9+C84</f>
        <v>83201161.729999989</v>
      </c>
      <c r="D159" s="152">
        <f t="shared" si="47"/>
        <v>158670386.91</v>
      </c>
      <c r="E159" s="152">
        <f t="shared" si="47"/>
        <v>109924482</v>
      </c>
      <c r="F159" s="152">
        <f t="shared" si="47"/>
        <v>110645615.19</v>
      </c>
      <c r="G159" s="152">
        <f t="shared" si="47"/>
        <v>48745904.909999996</v>
      </c>
    </row>
    <row r="160" spans="1:8">
      <c r="A160" s="165"/>
      <c r="B160" s="166"/>
      <c r="C160" s="166"/>
      <c r="D160" s="166"/>
      <c r="E160" s="166"/>
      <c r="F160" s="166"/>
      <c r="G160" s="166"/>
    </row>
    <row r="161" spans="1:1">
      <c r="A161" s="167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sqref="A1:XFD1048576"/>
    </sheetView>
  </sheetViews>
  <sheetFormatPr baseColWidth="10" defaultRowHeight="15"/>
  <cols>
    <col min="1" max="1" width="58.140625" customWidth="1"/>
    <col min="2" max="7" width="21.7109375" customWidth="1"/>
  </cols>
  <sheetData>
    <row r="1" spans="1:7" ht="53.25" customHeight="1">
      <c r="A1" s="145" t="s">
        <v>511</v>
      </c>
      <c r="B1" s="145"/>
      <c r="C1" s="145"/>
      <c r="D1" s="145"/>
      <c r="E1" s="145"/>
      <c r="F1" s="145"/>
      <c r="G1" s="145"/>
    </row>
    <row r="2" spans="1:7">
      <c r="A2" s="42" t="s">
        <v>122</v>
      </c>
      <c r="B2" s="43"/>
      <c r="C2" s="43"/>
      <c r="D2" s="43"/>
      <c r="E2" s="43"/>
      <c r="F2" s="43"/>
      <c r="G2" s="44"/>
    </row>
    <row r="3" spans="1:7">
      <c r="A3" s="35" t="s">
        <v>305</v>
      </c>
      <c r="B3" s="45"/>
      <c r="C3" s="45"/>
      <c r="D3" s="45"/>
      <c r="E3" s="45"/>
      <c r="F3" s="45"/>
      <c r="G3" s="37"/>
    </row>
    <row r="4" spans="1:7">
      <c r="A4" s="35" t="s">
        <v>512</v>
      </c>
      <c r="B4" s="45"/>
      <c r="C4" s="45"/>
      <c r="D4" s="45"/>
      <c r="E4" s="45"/>
      <c r="F4" s="45"/>
      <c r="G4" s="37"/>
    </row>
    <row r="5" spans="1:7">
      <c r="A5" s="46" t="s">
        <v>169</v>
      </c>
      <c r="B5" s="47"/>
      <c r="C5" s="47"/>
      <c r="D5" s="47"/>
      <c r="E5" s="47"/>
      <c r="F5" s="47"/>
      <c r="G5" s="48"/>
    </row>
    <row r="6" spans="1:7">
      <c r="A6" s="38" t="s">
        <v>2</v>
      </c>
      <c r="B6" s="39"/>
      <c r="C6" s="39"/>
      <c r="D6" s="39"/>
      <c r="E6" s="39"/>
      <c r="F6" s="39"/>
      <c r="G6" s="40"/>
    </row>
    <row r="7" spans="1:7">
      <c r="A7" s="126" t="s">
        <v>4</v>
      </c>
      <c r="B7" s="168" t="s">
        <v>307</v>
      </c>
      <c r="C7" s="168"/>
      <c r="D7" s="168"/>
      <c r="E7" s="168"/>
      <c r="F7" s="168"/>
      <c r="G7" s="169" t="s">
        <v>308</v>
      </c>
    </row>
    <row r="8" spans="1:7" ht="30">
      <c r="A8" s="128"/>
      <c r="B8" s="170" t="s">
        <v>309</v>
      </c>
      <c r="C8" s="171" t="s">
        <v>239</v>
      </c>
      <c r="D8" s="170" t="s">
        <v>240</v>
      </c>
      <c r="E8" s="170" t="s">
        <v>195</v>
      </c>
      <c r="F8" s="170" t="s">
        <v>212</v>
      </c>
      <c r="G8" s="172"/>
    </row>
    <row r="9" spans="1:7">
      <c r="A9" s="130" t="s">
        <v>513</v>
      </c>
      <c r="B9" s="173">
        <f>SUM(B10:B29)</f>
        <v>45799897.799999997</v>
      </c>
      <c r="C9" s="173">
        <f t="shared" ref="C9:G9" si="0">SUM(C10:C29)</f>
        <v>8973895.0199999958</v>
      </c>
      <c r="D9" s="173">
        <f t="shared" si="0"/>
        <v>54773792.820000008</v>
      </c>
      <c r="E9" s="173">
        <f t="shared" si="0"/>
        <v>35240909.689999998</v>
      </c>
      <c r="F9" s="173">
        <f t="shared" si="0"/>
        <v>35240909.689999998</v>
      </c>
      <c r="G9" s="173">
        <f t="shared" si="0"/>
        <v>19532883.129999999</v>
      </c>
    </row>
    <row r="10" spans="1:7">
      <c r="A10" s="174" t="s">
        <v>514</v>
      </c>
      <c r="B10" s="175">
        <v>4062238.1</v>
      </c>
      <c r="C10" s="175">
        <v>-2611377.59</v>
      </c>
      <c r="D10" s="82">
        <f>B10+C10</f>
        <v>1450860.5100000002</v>
      </c>
      <c r="E10" s="175">
        <v>473661.33</v>
      </c>
      <c r="F10" s="175">
        <v>473661.33</v>
      </c>
      <c r="G10" s="82">
        <f>D10-E10</f>
        <v>977199.18000000017</v>
      </c>
    </row>
    <row r="11" spans="1:7">
      <c r="A11" s="174" t="s">
        <v>515</v>
      </c>
      <c r="B11" s="175">
        <v>2969900.77</v>
      </c>
      <c r="C11" s="175">
        <v>15978028.060000001</v>
      </c>
      <c r="D11" s="82">
        <f t="shared" ref="D11:D28" si="1">B11+C11</f>
        <v>18947928.830000002</v>
      </c>
      <c r="E11" s="175">
        <v>8498451.3100000005</v>
      </c>
      <c r="F11" s="175">
        <v>8498451.3100000005</v>
      </c>
      <c r="G11" s="82">
        <f t="shared" ref="G11:G28" si="2">D11-E11</f>
        <v>10449477.520000001</v>
      </c>
    </row>
    <row r="12" spans="1:7">
      <c r="A12" s="174" t="s">
        <v>516</v>
      </c>
      <c r="B12" s="175">
        <v>1791473.64</v>
      </c>
      <c r="C12" s="175">
        <v>-595123.84</v>
      </c>
      <c r="D12" s="82">
        <f t="shared" si="1"/>
        <v>1196349.7999999998</v>
      </c>
      <c r="E12" s="175">
        <v>628823.67000000004</v>
      </c>
      <c r="F12" s="175">
        <v>628823.67000000004</v>
      </c>
      <c r="G12" s="82">
        <f t="shared" si="2"/>
        <v>567526.12999999977</v>
      </c>
    </row>
    <row r="13" spans="1:7">
      <c r="A13" s="174" t="s">
        <v>517</v>
      </c>
      <c r="B13" s="175">
        <v>486011.87</v>
      </c>
      <c r="C13" s="175">
        <v>-173367.32</v>
      </c>
      <c r="D13" s="82">
        <f t="shared" si="1"/>
        <v>312644.55</v>
      </c>
      <c r="E13" s="175">
        <v>103652.86</v>
      </c>
      <c r="F13" s="175">
        <v>103652.86</v>
      </c>
      <c r="G13" s="82">
        <f t="shared" si="2"/>
        <v>208991.69</v>
      </c>
    </row>
    <row r="14" spans="1:7">
      <c r="A14" s="174" t="s">
        <v>518</v>
      </c>
      <c r="B14" s="175">
        <v>431416.11</v>
      </c>
      <c r="C14" s="175">
        <v>-173237.85</v>
      </c>
      <c r="D14" s="82">
        <f t="shared" si="1"/>
        <v>258178.25999999998</v>
      </c>
      <c r="E14" s="175">
        <v>47438.21</v>
      </c>
      <c r="F14" s="175">
        <v>47438.21</v>
      </c>
      <c r="G14" s="82">
        <f t="shared" si="2"/>
        <v>210740.05</v>
      </c>
    </row>
    <row r="15" spans="1:7">
      <c r="A15" s="174" t="s">
        <v>519</v>
      </c>
      <c r="B15" s="175">
        <v>541348.59</v>
      </c>
      <c r="C15" s="175">
        <v>-216729.32</v>
      </c>
      <c r="D15" s="82">
        <f t="shared" si="1"/>
        <v>324619.26999999996</v>
      </c>
      <c r="E15" s="175">
        <v>60695.56</v>
      </c>
      <c r="F15" s="175">
        <v>60695.56</v>
      </c>
      <c r="G15" s="82">
        <f t="shared" si="2"/>
        <v>263923.70999999996</v>
      </c>
    </row>
    <row r="16" spans="1:7">
      <c r="A16" s="174" t="s">
        <v>520</v>
      </c>
      <c r="B16" s="175">
        <v>309968.25</v>
      </c>
      <c r="C16" s="175">
        <v>-118605.21</v>
      </c>
      <c r="D16" s="82">
        <f t="shared" si="1"/>
        <v>191363.03999999998</v>
      </c>
      <c r="E16" s="175">
        <v>70348.22</v>
      </c>
      <c r="F16" s="175">
        <v>70348.22</v>
      </c>
      <c r="G16" s="82">
        <f t="shared" si="2"/>
        <v>121014.81999999998</v>
      </c>
    </row>
    <row r="17" spans="1:7">
      <c r="A17" s="174" t="s">
        <v>521</v>
      </c>
      <c r="B17" s="175">
        <v>292214.03000000003</v>
      </c>
      <c r="C17" s="175">
        <v>342541.13</v>
      </c>
      <c r="D17" s="82">
        <f t="shared" si="1"/>
        <v>634755.16</v>
      </c>
      <c r="E17" s="175">
        <v>279655.87</v>
      </c>
      <c r="F17" s="175">
        <v>279655.87</v>
      </c>
      <c r="G17" s="82">
        <f t="shared" si="2"/>
        <v>355099.29000000004</v>
      </c>
    </row>
    <row r="18" spans="1:7">
      <c r="A18" s="174" t="s">
        <v>522</v>
      </c>
      <c r="B18" s="175">
        <v>512558.4</v>
      </c>
      <c r="C18" s="175">
        <v>-512558.4</v>
      </c>
      <c r="D18" s="82">
        <f t="shared" si="1"/>
        <v>0</v>
      </c>
      <c r="E18" s="175">
        <v>0</v>
      </c>
      <c r="F18" s="175">
        <v>0</v>
      </c>
      <c r="G18" s="82">
        <f t="shared" si="2"/>
        <v>0</v>
      </c>
    </row>
    <row r="19" spans="1:7">
      <c r="A19" s="174" t="s">
        <v>523</v>
      </c>
      <c r="B19" s="175">
        <v>12393762.630000001</v>
      </c>
      <c r="C19" s="175">
        <v>4259173.22</v>
      </c>
      <c r="D19" s="82">
        <f t="shared" si="1"/>
        <v>16652935.850000001</v>
      </c>
      <c r="E19" s="175">
        <v>16483967.92</v>
      </c>
      <c r="F19" s="175">
        <v>16483967.92</v>
      </c>
      <c r="G19" s="82">
        <f t="shared" si="2"/>
        <v>168967.93000000156</v>
      </c>
    </row>
    <row r="20" spans="1:7">
      <c r="A20" s="174" t="s">
        <v>524</v>
      </c>
      <c r="B20" s="175">
        <v>0</v>
      </c>
      <c r="C20" s="175">
        <v>300328.68</v>
      </c>
      <c r="D20" s="82">
        <f t="shared" si="1"/>
        <v>300328.68</v>
      </c>
      <c r="E20" s="175">
        <v>75323.03</v>
      </c>
      <c r="F20" s="175">
        <v>75323.03</v>
      </c>
      <c r="G20" s="82">
        <f t="shared" si="2"/>
        <v>225005.65</v>
      </c>
    </row>
    <row r="21" spans="1:7">
      <c r="A21" s="174" t="s">
        <v>525</v>
      </c>
      <c r="B21" s="175">
        <v>1068968.72</v>
      </c>
      <c r="C21" s="175">
        <v>-372068.14</v>
      </c>
      <c r="D21" s="82">
        <f t="shared" si="1"/>
        <v>696900.58</v>
      </c>
      <c r="E21" s="175">
        <v>269141.49</v>
      </c>
      <c r="F21" s="175">
        <v>269141.49</v>
      </c>
      <c r="G21" s="82">
        <f t="shared" si="2"/>
        <v>427759.08999999997</v>
      </c>
    </row>
    <row r="22" spans="1:7">
      <c r="A22" s="174" t="s">
        <v>526</v>
      </c>
      <c r="B22" s="175">
        <v>2186820.67</v>
      </c>
      <c r="C22" s="175">
        <v>-643665.85</v>
      </c>
      <c r="D22" s="82">
        <f t="shared" si="1"/>
        <v>1543154.8199999998</v>
      </c>
      <c r="E22" s="175">
        <v>753566.68</v>
      </c>
      <c r="F22" s="175">
        <v>753566.68</v>
      </c>
      <c r="G22" s="82">
        <f t="shared" si="2"/>
        <v>789588.13999999978</v>
      </c>
    </row>
    <row r="23" spans="1:7">
      <c r="A23" s="174" t="s">
        <v>527</v>
      </c>
      <c r="B23" s="175">
        <v>13200221.029999999</v>
      </c>
      <c r="C23" s="175">
        <v>-6352621.8799999999</v>
      </c>
      <c r="D23" s="82">
        <f t="shared" si="1"/>
        <v>6847599.1499999994</v>
      </c>
      <c r="E23" s="175">
        <v>4762385.2</v>
      </c>
      <c r="F23" s="175">
        <v>4762385.2</v>
      </c>
      <c r="G23" s="82">
        <f t="shared" si="2"/>
        <v>2085213.9499999993</v>
      </c>
    </row>
    <row r="24" spans="1:7">
      <c r="A24" s="174" t="s">
        <v>528</v>
      </c>
      <c r="B24" s="175">
        <v>1516872.04</v>
      </c>
      <c r="C24" s="175">
        <v>-769647.16</v>
      </c>
      <c r="D24" s="82">
        <f t="shared" si="1"/>
        <v>747224.88</v>
      </c>
      <c r="E24" s="175">
        <v>135064.01999999999</v>
      </c>
      <c r="F24" s="175">
        <v>135064.01999999999</v>
      </c>
      <c r="G24" s="82">
        <f t="shared" si="2"/>
        <v>612160.86</v>
      </c>
    </row>
    <row r="25" spans="1:7">
      <c r="A25" s="174" t="s">
        <v>529</v>
      </c>
      <c r="B25" s="175">
        <v>2557539.33</v>
      </c>
      <c r="C25" s="175">
        <v>444732.19</v>
      </c>
      <c r="D25" s="82">
        <f t="shared" si="1"/>
        <v>3002271.52</v>
      </c>
      <c r="E25" s="175">
        <v>2037245.78</v>
      </c>
      <c r="F25" s="175">
        <v>2037245.78</v>
      </c>
      <c r="G25" s="82">
        <f t="shared" si="2"/>
        <v>965025.74</v>
      </c>
    </row>
    <row r="26" spans="1:7">
      <c r="A26" s="174" t="s">
        <v>530</v>
      </c>
      <c r="B26" s="175">
        <v>657736.5</v>
      </c>
      <c r="C26" s="175">
        <v>-218183.24</v>
      </c>
      <c r="D26" s="82">
        <f t="shared" si="1"/>
        <v>439553.26</v>
      </c>
      <c r="E26" s="175">
        <v>206923.45</v>
      </c>
      <c r="F26" s="175">
        <v>206923.45</v>
      </c>
      <c r="G26" s="82">
        <f t="shared" si="2"/>
        <v>232629.81</v>
      </c>
    </row>
    <row r="27" spans="1:7">
      <c r="A27" s="174" t="s">
        <v>531</v>
      </c>
      <c r="B27" s="175">
        <v>820847.12</v>
      </c>
      <c r="C27" s="175">
        <v>-216509.58</v>
      </c>
      <c r="D27" s="82">
        <f t="shared" si="1"/>
        <v>604337.54</v>
      </c>
      <c r="E27" s="175">
        <v>124179.68</v>
      </c>
      <c r="F27" s="175">
        <v>124179.68</v>
      </c>
      <c r="G27" s="82">
        <f t="shared" si="2"/>
        <v>480157.86000000004</v>
      </c>
    </row>
    <row r="28" spans="1:7">
      <c r="A28" s="174" t="s">
        <v>532</v>
      </c>
      <c r="B28" s="175">
        <v>0</v>
      </c>
      <c r="C28" s="175">
        <v>622787.12</v>
      </c>
      <c r="D28" s="82">
        <f t="shared" si="1"/>
        <v>622787.12</v>
      </c>
      <c r="E28" s="175">
        <v>230385.41</v>
      </c>
      <c r="F28" s="175">
        <v>230385.41</v>
      </c>
      <c r="G28" s="82">
        <f t="shared" si="2"/>
        <v>392401.70999999996</v>
      </c>
    </row>
    <row r="29" spans="1:7">
      <c r="A29" s="66" t="s">
        <v>151</v>
      </c>
      <c r="B29" s="86"/>
      <c r="C29" s="86"/>
      <c r="D29" s="86"/>
      <c r="E29" s="86"/>
      <c r="F29" s="86"/>
      <c r="G29" s="86"/>
    </row>
    <row r="30" spans="1:7">
      <c r="A30" s="92" t="s">
        <v>533</v>
      </c>
      <c r="B30" s="78">
        <f>SUM(B31:B49)</f>
        <v>29669327.379999995</v>
      </c>
      <c r="C30" s="78">
        <f t="shared" ref="C30:G30" si="3">SUM(C31:C49)</f>
        <v>74227266.709999993</v>
      </c>
      <c r="D30" s="78">
        <f t="shared" si="3"/>
        <v>103896594.08999997</v>
      </c>
      <c r="E30" s="78">
        <f t="shared" si="3"/>
        <v>74683572.309999987</v>
      </c>
      <c r="F30" s="78">
        <f t="shared" si="3"/>
        <v>75404705.499999985</v>
      </c>
      <c r="G30" s="78">
        <f t="shared" si="3"/>
        <v>29213021.779999997</v>
      </c>
    </row>
    <row r="31" spans="1:7">
      <c r="A31" s="174" t="s">
        <v>514</v>
      </c>
      <c r="B31" s="175">
        <v>337591.11</v>
      </c>
      <c r="C31" s="175">
        <v>1241493.8400000001</v>
      </c>
      <c r="D31" s="82">
        <f t="shared" ref="D31:D49" si="4">B31+C31</f>
        <v>1579084.9500000002</v>
      </c>
      <c r="E31" s="175">
        <v>1579084.95</v>
      </c>
      <c r="F31" s="175">
        <v>1579084.95</v>
      </c>
      <c r="G31" s="82">
        <f t="shared" ref="G31:G49" si="5">D31-E31</f>
        <v>0</v>
      </c>
    </row>
    <row r="32" spans="1:7">
      <c r="A32" s="174" t="s">
        <v>515</v>
      </c>
      <c r="B32" s="175">
        <v>25193887.07</v>
      </c>
      <c r="C32" s="175">
        <v>39506211.659999996</v>
      </c>
      <c r="D32" s="82">
        <f t="shared" si="4"/>
        <v>64700098.729999997</v>
      </c>
      <c r="E32" s="175">
        <v>39076602.369999997</v>
      </c>
      <c r="F32" s="175">
        <v>39797735.560000002</v>
      </c>
      <c r="G32" s="82">
        <f t="shared" si="5"/>
        <v>25623496.359999999</v>
      </c>
    </row>
    <row r="33" spans="1:7">
      <c r="A33" s="174" t="s">
        <v>516</v>
      </c>
      <c r="B33" s="175">
        <v>510713.24</v>
      </c>
      <c r="C33" s="175">
        <v>496365.39</v>
      </c>
      <c r="D33" s="82">
        <f t="shared" si="4"/>
        <v>1007078.63</v>
      </c>
      <c r="E33" s="175">
        <v>712845.39</v>
      </c>
      <c r="F33" s="175">
        <v>712845.39</v>
      </c>
      <c r="G33" s="82">
        <f t="shared" si="5"/>
        <v>294233.24</v>
      </c>
    </row>
    <row r="34" spans="1:7">
      <c r="A34" s="174" t="s">
        <v>517</v>
      </c>
      <c r="B34" s="175">
        <v>0</v>
      </c>
      <c r="C34" s="175">
        <v>242022.74</v>
      </c>
      <c r="D34" s="82">
        <f t="shared" si="4"/>
        <v>242022.74</v>
      </c>
      <c r="E34" s="175">
        <v>242022.74</v>
      </c>
      <c r="F34" s="175">
        <v>242022.74</v>
      </c>
      <c r="G34" s="82">
        <f t="shared" si="5"/>
        <v>0</v>
      </c>
    </row>
    <row r="35" spans="1:7">
      <c r="A35" s="174" t="s">
        <v>518</v>
      </c>
      <c r="B35" s="175">
        <v>0</v>
      </c>
      <c r="C35" s="175">
        <v>187745.94</v>
      </c>
      <c r="D35" s="82">
        <f t="shared" si="4"/>
        <v>187745.94</v>
      </c>
      <c r="E35" s="175">
        <v>187745.94</v>
      </c>
      <c r="F35" s="175">
        <v>187745.94</v>
      </c>
      <c r="G35" s="82">
        <f t="shared" si="5"/>
        <v>0</v>
      </c>
    </row>
    <row r="36" spans="1:7">
      <c r="A36" s="174" t="s">
        <v>519</v>
      </c>
      <c r="B36" s="175">
        <v>0</v>
      </c>
      <c r="C36" s="175">
        <v>228394.89</v>
      </c>
      <c r="D36" s="82">
        <f t="shared" si="4"/>
        <v>228394.89</v>
      </c>
      <c r="E36" s="175">
        <v>228394.89</v>
      </c>
      <c r="F36" s="175">
        <v>228394.89</v>
      </c>
      <c r="G36" s="82">
        <f t="shared" si="5"/>
        <v>0</v>
      </c>
    </row>
    <row r="37" spans="1:7">
      <c r="A37" s="174" t="s">
        <v>520</v>
      </c>
      <c r="B37" s="175">
        <v>0</v>
      </c>
      <c r="C37" s="175">
        <v>124697.39</v>
      </c>
      <c r="D37" s="82">
        <f t="shared" si="4"/>
        <v>124697.39</v>
      </c>
      <c r="E37" s="175">
        <v>124697.39</v>
      </c>
      <c r="F37" s="175">
        <v>124697.39</v>
      </c>
      <c r="G37" s="82">
        <f t="shared" si="5"/>
        <v>0</v>
      </c>
    </row>
    <row r="38" spans="1:7">
      <c r="A38" s="174" t="s">
        <v>521</v>
      </c>
      <c r="B38" s="175">
        <v>0</v>
      </c>
      <c r="C38" s="175">
        <v>297021.58</v>
      </c>
      <c r="D38" s="82">
        <f t="shared" si="4"/>
        <v>297021.58</v>
      </c>
      <c r="E38" s="175">
        <v>297021.58</v>
      </c>
      <c r="F38" s="175">
        <v>297021.58</v>
      </c>
      <c r="G38" s="82">
        <f t="shared" si="5"/>
        <v>0</v>
      </c>
    </row>
    <row r="39" spans="1:7">
      <c r="A39" s="174" t="s">
        <v>523</v>
      </c>
      <c r="B39" s="175">
        <v>0</v>
      </c>
      <c r="C39" s="175">
        <v>6268517.71</v>
      </c>
      <c r="D39" s="82">
        <f t="shared" si="4"/>
        <v>6268517.71</v>
      </c>
      <c r="E39" s="175">
        <v>6098104.4800000004</v>
      </c>
      <c r="F39" s="175">
        <v>6098104.4800000004</v>
      </c>
      <c r="G39" s="82">
        <f t="shared" si="5"/>
        <v>170413.22999999952</v>
      </c>
    </row>
    <row r="40" spans="1:7">
      <c r="A40" s="174" t="s">
        <v>524</v>
      </c>
      <c r="B40" s="175">
        <v>0</v>
      </c>
      <c r="C40" s="175">
        <v>290844.05</v>
      </c>
      <c r="D40" s="82">
        <f t="shared" si="4"/>
        <v>290844.05</v>
      </c>
      <c r="E40" s="175">
        <v>308844.05</v>
      </c>
      <c r="F40" s="175">
        <v>308844.05</v>
      </c>
      <c r="G40" s="82">
        <f t="shared" si="5"/>
        <v>-18000</v>
      </c>
    </row>
    <row r="41" spans="1:7">
      <c r="A41" s="174" t="s">
        <v>525</v>
      </c>
      <c r="B41" s="175">
        <v>0</v>
      </c>
      <c r="C41" s="175">
        <v>580172.73</v>
      </c>
      <c r="D41" s="82">
        <f t="shared" si="4"/>
        <v>580172.73</v>
      </c>
      <c r="E41" s="175">
        <v>580172.73</v>
      </c>
      <c r="F41" s="175">
        <v>580172.73</v>
      </c>
      <c r="G41" s="82">
        <f t="shared" si="5"/>
        <v>0</v>
      </c>
    </row>
    <row r="42" spans="1:7">
      <c r="A42" s="174" t="s">
        <v>526</v>
      </c>
      <c r="B42" s="175">
        <v>0</v>
      </c>
      <c r="C42" s="175">
        <v>1035013.13</v>
      </c>
      <c r="D42" s="82">
        <f t="shared" si="4"/>
        <v>1035013.13</v>
      </c>
      <c r="E42" s="175">
        <v>1035013.13</v>
      </c>
      <c r="F42" s="175">
        <v>1035013.13</v>
      </c>
      <c r="G42" s="82">
        <f t="shared" si="5"/>
        <v>0</v>
      </c>
    </row>
    <row r="43" spans="1:7">
      <c r="A43" s="174" t="s">
        <v>527</v>
      </c>
      <c r="B43" s="175">
        <v>3323139.99</v>
      </c>
      <c r="C43" s="175">
        <v>18555907.59</v>
      </c>
      <c r="D43" s="82">
        <f t="shared" si="4"/>
        <v>21879047.579999998</v>
      </c>
      <c r="E43" s="175">
        <v>19426006.02</v>
      </c>
      <c r="F43" s="175">
        <v>19426006.02</v>
      </c>
      <c r="G43" s="82">
        <f t="shared" si="5"/>
        <v>2453041.5599999987</v>
      </c>
    </row>
    <row r="44" spans="1:7">
      <c r="A44" s="174" t="s">
        <v>528</v>
      </c>
      <c r="B44" s="175">
        <v>0</v>
      </c>
      <c r="C44" s="175">
        <v>632514.81000000006</v>
      </c>
      <c r="D44" s="82">
        <f t="shared" si="4"/>
        <v>632514.81000000006</v>
      </c>
      <c r="E44" s="175">
        <v>632514.81000000006</v>
      </c>
      <c r="F44" s="175">
        <v>632514.81000000006</v>
      </c>
      <c r="G44" s="82">
        <f t="shared" si="5"/>
        <v>0</v>
      </c>
    </row>
    <row r="45" spans="1:7">
      <c r="A45" s="174" t="s">
        <v>529</v>
      </c>
      <c r="B45" s="175">
        <v>0</v>
      </c>
      <c r="C45" s="175">
        <v>3284225.99</v>
      </c>
      <c r="D45" s="82">
        <f t="shared" si="4"/>
        <v>3284225.99</v>
      </c>
      <c r="E45" s="175">
        <v>3284225.99</v>
      </c>
      <c r="F45" s="175">
        <v>3284225.99</v>
      </c>
      <c r="G45" s="82">
        <f t="shared" si="5"/>
        <v>0</v>
      </c>
    </row>
    <row r="46" spans="1:7">
      <c r="A46" s="174" t="s">
        <v>530</v>
      </c>
      <c r="B46" s="175">
        <v>0</v>
      </c>
      <c r="C46" s="175">
        <v>199256</v>
      </c>
      <c r="D46" s="82">
        <f t="shared" si="4"/>
        <v>199256</v>
      </c>
      <c r="E46" s="175">
        <v>199256</v>
      </c>
      <c r="F46" s="175">
        <v>199256</v>
      </c>
      <c r="G46" s="82">
        <f t="shared" si="5"/>
        <v>0</v>
      </c>
    </row>
    <row r="47" spans="1:7">
      <c r="A47" s="174" t="s">
        <v>531</v>
      </c>
      <c r="B47" s="175">
        <v>303995.96999999997</v>
      </c>
      <c r="C47" s="175">
        <v>310081.90999999997</v>
      </c>
      <c r="D47" s="82">
        <f t="shared" si="4"/>
        <v>614077.87999999989</v>
      </c>
      <c r="E47" s="175">
        <v>310081.90999999997</v>
      </c>
      <c r="F47" s="175">
        <v>310081.90999999997</v>
      </c>
      <c r="G47" s="82">
        <f t="shared" si="5"/>
        <v>303995.96999999991</v>
      </c>
    </row>
    <row r="48" spans="1:7">
      <c r="A48" s="174" t="s">
        <v>532</v>
      </c>
      <c r="B48" s="175">
        <v>0</v>
      </c>
      <c r="C48" s="175">
        <v>746779.36</v>
      </c>
      <c r="D48" s="82">
        <f t="shared" si="4"/>
        <v>746779.36</v>
      </c>
      <c r="E48" s="175">
        <v>360937.94</v>
      </c>
      <c r="F48" s="175">
        <v>360937.94</v>
      </c>
      <c r="G48" s="82">
        <f t="shared" si="5"/>
        <v>385841.42</v>
      </c>
    </row>
    <row r="49" spans="1:7">
      <c r="A49" s="66" t="s">
        <v>151</v>
      </c>
      <c r="B49" s="86"/>
      <c r="C49" s="86"/>
      <c r="D49" s="82">
        <f t="shared" si="4"/>
        <v>0</v>
      </c>
      <c r="E49" s="82"/>
      <c r="F49" s="82"/>
      <c r="G49" s="82">
        <f t="shared" si="5"/>
        <v>0</v>
      </c>
    </row>
    <row r="50" spans="1:7">
      <c r="A50" s="92" t="s">
        <v>510</v>
      </c>
      <c r="B50" s="78">
        <f>B9+B30</f>
        <v>75469225.179999992</v>
      </c>
      <c r="C50" s="78">
        <f t="shared" ref="C50:F50" si="6">C9+C30</f>
        <v>83201161.729999989</v>
      </c>
      <c r="D50" s="78">
        <f>B50+C50</f>
        <v>158670386.90999997</v>
      </c>
      <c r="E50" s="78">
        <f t="shared" si="6"/>
        <v>109924481.99999999</v>
      </c>
      <c r="F50" s="78">
        <f t="shared" si="6"/>
        <v>110645615.18999998</v>
      </c>
      <c r="G50" s="78">
        <f>D50-E50</f>
        <v>48745904.909999982</v>
      </c>
    </row>
    <row r="51" spans="1:7">
      <c r="A51" s="88"/>
      <c r="B51" s="176"/>
      <c r="C51" s="176"/>
      <c r="D51" s="176"/>
      <c r="E51" s="176"/>
      <c r="F51" s="176"/>
      <c r="G51" s="176"/>
    </row>
    <row r="52" spans="1:7">
      <c r="A52" s="177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sqref="A1:XFD1048576"/>
    </sheetView>
  </sheetViews>
  <sheetFormatPr baseColWidth="10" defaultRowHeight="15"/>
  <cols>
    <col min="1" max="1" width="70.28515625" customWidth="1"/>
    <col min="2" max="7" width="22" customWidth="1"/>
  </cols>
  <sheetData>
    <row r="1" spans="1:8" ht="51.75" customHeight="1">
      <c r="A1" s="178" t="s">
        <v>534</v>
      </c>
      <c r="B1" s="179"/>
      <c r="C1" s="179"/>
      <c r="D1" s="179"/>
      <c r="E1" s="179"/>
      <c r="F1" s="179"/>
      <c r="G1" s="179"/>
    </row>
    <row r="2" spans="1:8">
      <c r="A2" s="42" t="s">
        <v>122</v>
      </c>
      <c r="B2" s="43"/>
      <c r="C2" s="43"/>
      <c r="D2" s="43"/>
      <c r="E2" s="43"/>
      <c r="F2" s="43"/>
      <c r="G2" s="44"/>
    </row>
    <row r="3" spans="1:8">
      <c r="A3" s="35" t="s">
        <v>535</v>
      </c>
      <c r="B3" s="45"/>
      <c r="C3" s="45"/>
      <c r="D3" s="45"/>
      <c r="E3" s="45"/>
      <c r="F3" s="45"/>
      <c r="G3" s="37"/>
    </row>
    <row r="4" spans="1:8">
      <c r="A4" s="35" t="s">
        <v>536</v>
      </c>
      <c r="B4" s="45"/>
      <c r="C4" s="45"/>
      <c r="D4" s="45"/>
      <c r="E4" s="45"/>
      <c r="F4" s="45"/>
      <c r="G4" s="37"/>
    </row>
    <row r="5" spans="1:8">
      <c r="A5" s="46" t="s">
        <v>169</v>
      </c>
      <c r="B5" s="47"/>
      <c r="C5" s="47"/>
      <c r="D5" s="47"/>
      <c r="E5" s="47"/>
      <c r="F5" s="47"/>
      <c r="G5" s="48"/>
    </row>
    <row r="6" spans="1:8">
      <c r="A6" s="38" t="s">
        <v>2</v>
      </c>
      <c r="B6" s="39"/>
      <c r="C6" s="39"/>
      <c r="D6" s="39"/>
      <c r="E6" s="39"/>
      <c r="F6" s="39"/>
      <c r="G6" s="40"/>
    </row>
    <row r="7" spans="1:8">
      <c r="A7" s="45" t="s">
        <v>4</v>
      </c>
      <c r="B7" s="38" t="s">
        <v>307</v>
      </c>
      <c r="C7" s="39"/>
      <c r="D7" s="39"/>
      <c r="E7" s="39"/>
      <c r="F7" s="40"/>
      <c r="G7" s="150" t="s">
        <v>537</v>
      </c>
    </row>
    <row r="8" spans="1:8" ht="30">
      <c r="A8" s="45"/>
      <c r="B8" s="129" t="s">
        <v>309</v>
      </c>
      <c r="C8" s="51" t="s">
        <v>538</v>
      </c>
      <c r="D8" s="129" t="s">
        <v>311</v>
      </c>
      <c r="E8" s="129" t="s">
        <v>195</v>
      </c>
      <c r="F8" s="180" t="s">
        <v>212</v>
      </c>
      <c r="G8" s="149"/>
    </row>
    <row r="9" spans="1:8">
      <c r="A9" s="130" t="s">
        <v>539</v>
      </c>
      <c r="B9" s="181">
        <f>B10+B19+B27+B37</f>
        <v>45799897.799999997</v>
      </c>
      <c r="C9" s="181">
        <f t="shared" ref="C9:G9" si="0">C10+C19+C27+C37</f>
        <v>8973895.0200000014</v>
      </c>
      <c r="D9" s="181">
        <f t="shared" si="0"/>
        <v>54773792.82</v>
      </c>
      <c r="E9" s="181">
        <f t="shared" si="0"/>
        <v>35240909.689999998</v>
      </c>
      <c r="F9" s="181">
        <f t="shared" si="0"/>
        <v>35240909.689999998</v>
      </c>
      <c r="G9" s="181">
        <f t="shared" si="0"/>
        <v>19532883.130000003</v>
      </c>
    </row>
    <row r="10" spans="1:8">
      <c r="A10" s="94" t="s">
        <v>540</v>
      </c>
      <c r="B10" s="182">
        <f>SUM(B11:B18)</f>
        <v>36881524.379999995</v>
      </c>
      <c r="C10" s="182">
        <f t="shared" ref="C10:G10" si="1">SUM(C11:C18)</f>
        <v>-6502252.3300000001</v>
      </c>
      <c r="D10" s="182">
        <f t="shared" si="1"/>
        <v>30379272.050000004</v>
      </c>
      <c r="E10" s="182">
        <f t="shared" si="1"/>
        <v>23853183.850000001</v>
      </c>
      <c r="F10" s="182">
        <f t="shared" si="1"/>
        <v>23853183.850000001</v>
      </c>
      <c r="G10" s="182">
        <f t="shared" si="1"/>
        <v>6526088.2000000011</v>
      </c>
    </row>
    <row r="11" spans="1:8">
      <c r="A11" s="135" t="s">
        <v>541</v>
      </c>
      <c r="B11" s="183">
        <v>3138127.35</v>
      </c>
      <c r="C11" s="183">
        <v>-1687266.84</v>
      </c>
      <c r="D11" s="182">
        <f>B11+C11</f>
        <v>1450860.51</v>
      </c>
      <c r="E11" s="183">
        <v>473661.33</v>
      </c>
      <c r="F11" s="183">
        <v>473661.33</v>
      </c>
      <c r="G11" s="182">
        <f>D11-E11</f>
        <v>977199.17999999993</v>
      </c>
      <c r="H11" s="184" t="s">
        <v>542</v>
      </c>
    </row>
    <row r="12" spans="1:8">
      <c r="A12" s="135" t="s">
        <v>543</v>
      </c>
      <c r="B12" s="183">
        <v>512558.4</v>
      </c>
      <c r="C12" s="183">
        <v>-212229.72</v>
      </c>
      <c r="D12" s="182">
        <f t="shared" ref="D12:D18" si="2">B12+C12</f>
        <v>300328.68000000005</v>
      </c>
      <c r="E12" s="183">
        <v>75323.03</v>
      </c>
      <c r="F12" s="183">
        <v>75323.03</v>
      </c>
      <c r="G12" s="182">
        <f t="shared" ref="G12:G18" si="3">D12-E12</f>
        <v>225005.65000000005</v>
      </c>
      <c r="H12" s="184" t="s">
        <v>544</v>
      </c>
    </row>
    <row r="13" spans="1:8">
      <c r="A13" s="135" t="s">
        <v>545</v>
      </c>
      <c r="B13" s="183">
        <v>13948743.220000001</v>
      </c>
      <c r="C13" s="183">
        <v>3713737.76</v>
      </c>
      <c r="D13" s="182">
        <f t="shared" si="2"/>
        <v>17662480.98</v>
      </c>
      <c r="E13" s="183">
        <v>16856762.27</v>
      </c>
      <c r="F13" s="183">
        <v>16856762.27</v>
      </c>
      <c r="G13" s="182">
        <f t="shared" si="3"/>
        <v>805718.71000000089</v>
      </c>
      <c r="H13" s="184" t="s">
        <v>546</v>
      </c>
    </row>
    <row r="14" spans="1:8">
      <c r="A14" s="135" t="s">
        <v>547</v>
      </c>
      <c r="B14" s="182">
        <v>0</v>
      </c>
      <c r="C14" s="182">
        <v>0</v>
      </c>
      <c r="D14" s="182">
        <f t="shared" si="2"/>
        <v>0</v>
      </c>
      <c r="E14" s="182">
        <v>0</v>
      </c>
      <c r="F14" s="182">
        <v>0</v>
      </c>
      <c r="G14" s="182">
        <f t="shared" si="3"/>
        <v>0</v>
      </c>
      <c r="H14" s="184" t="s">
        <v>548</v>
      </c>
    </row>
    <row r="15" spans="1:8">
      <c r="A15" s="135" t="s">
        <v>549</v>
      </c>
      <c r="B15" s="183">
        <v>2186820.67</v>
      </c>
      <c r="C15" s="183">
        <v>-643665.85</v>
      </c>
      <c r="D15" s="182">
        <f t="shared" si="2"/>
        <v>1543154.8199999998</v>
      </c>
      <c r="E15" s="183">
        <v>753566.68</v>
      </c>
      <c r="F15" s="183">
        <v>753566.68</v>
      </c>
      <c r="G15" s="182">
        <f t="shared" si="3"/>
        <v>789588.13999999978</v>
      </c>
      <c r="H15" s="184" t="s">
        <v>550</v>
      </c>
    </row>
    <row r="16" spans="1:8">
      <c r="A16" s="135" t="s">
        <v>551</v>
      </c>
      <c r="B16" s="182">
        <v>0</v>
      </c>
      <c r="C16" s="182">
        <v>0</v>
      </c>
      <c r="D16" s="182">
        <f t="shared" si="2"/>
        <v>0</v>
      </c>
      <c r="E16" s="182">
        <v>0</v>
      </c>
      <c r="F16" s="182">
        <v>0</v>
      </c>
      <c r="G16" s="182">
        <f t="shared" si="3"/>
        <v>0</v>
      </c>
      <c r="H16" s="184" t="s">
        <v>552</v>
      </c>
    </row>
    <row r="17" spans="1:8">
      <c r="A17" s="135" t="s">
        <v>553</v>
      </c>
      <c r="B17" s="183">
        <v>2612320.7599999998</v>
      </c>
      <c r="C17" s="183">
        <v>-811633.42</v>
      </c>
      <c r="D17" s="182">
        <f t="shared" si="2"/>
        <v>1800687.3399999999</v>
      </c>
      <c r="E17" s="183">
        <v>753003.35</v>
      </c>
      <c r="F17" s="183">
        <v>753003.35</v>
      </c>
      <c r="G17" s="182">
        <f t="shared" si="3"/>
        <v>1047683.9899999999</v>
      </c>
      <c r="H17" s="184" t="s">
        <v>554</v>
      </c>
    </row>
    <row r="18" spans="1:8">
      <c r="A18" s="135" t="s">
        <v>555</v>
      </c>
      <c r="B18" s="183">
        <v>14482953.98</v>
      </c>
      <c r="C18" s="183">
        <v>-6861194.2599999998</v>
      </c>
      <c r="D18" s="182">
        <f t="shared" si="2"/>
        <v>7621759.7200000007</v>
      </c>
      <c r="E18" s="183">
        <v>4940867.1900000004</v>
      </c>
      <c r="F18" s="183">
        <v>4940867.1900000004</v>
      </c>
      <c r="G18" s="182">
        <f t="shared" si="3"/>
        <v>2680892.5300000003</v>
      </c>
      <c r="H18" s="184" t="s">
        <v>556</v>
      </c>
    </row>
    <row r="19" spans="1:8">
      <c r="A19" s="94" t="s">
        <v>557</v>
      </c>
      <c r="B19" s="182">
        <f>SUM(B20:B26)</f>
        <v>6068620.0599999996</v>
      </c>
      <c r="C19" s="182">
        <f t="shared" ref="C19:G19" si="4">SUM(C20:C26)</f>
        <v>14688874.030000001</v>
      </c>
      <c r="D19" s="182">
        <f t="shared" si="4"/>
        <v>20757494.09</v>
      </c>
      <c r="E19" s="182">
        <f t="shared" si="4"/>
        <v>9070824.1899999995</v>
      </c>
      <c r="F19" s="182">
        <f t="shared" si="4"/>
        <v>9070824.1899999995</v>
      </c>
      <c r="G19" s="182">
        <f t="shared" si="4"/>
        <v>11686669.9</v>
      </c>
    </row>
    <row r="20" spans="1:8">
      <c r="A20" s="135" t="s">
        <v>558</v>
      </c>
      <c r="B20" s="182">
        <v>0</v>
      </c>
      <c r="C20" s="182">
        <v>0</v>
      </c>
      <c r="D20" s="182">
        <f t="shared" ref="D20:D26" si="5">B20+C20</f>
        <v>0</v>
      </c>
      <c r="E20" s="182">
        <v>0</v>
      </c>
      <c r="F20" s="182">
        <v>0</v>
      </c>
      <c r="G20" s="182">
        <f t="shared" ref="G20:G26" si="6">D20-E20</f>
        <v>0</v>
      </c>
      <c r="H20" s="184" t="s">
        <v>559</v>
      </c>
    </row>
    <row r="21" spans="1:8">
      <c r="A21" s="135" t="s">
        <v>560</v>
      </c>
      <c r="B21" s="183">
        <v>4486772.8099999996</v>
      </c>
      <c r="C21" s="183">
        <v>15208380.9</v>
      </c>
      <c r="D21" s="182">
        <f t="shared" si="5"/>
        <v>19695153.710000001</v>
      </c>
      <c r="E21" s="183">
        <v>8633515.3300000001</v>
      </c>
      <c r="F21" s="183">
        <v>8633515.3300000001</v>
      </c>
      <c r="G21" s="182">
        <f t="shared" si="6"/>
        <v>11061638.380000001</v>
      </c>
      <c r="H21" s="184" t="s">
        <v>561</v>
      </c>
    </row>
    <row r="22" spans="1:8">
      <c r="A22" s="135" t="s">
        <v>562</v>
      </c>
      <c r="B22" s="182">
        <v>0</v>
      </c>
      <c r="C22" s="182">
        <v>0</v>
      </c>
      <c r="D22" s="182">
        <f t="shared" si="5"/>
        <v>0</v>
      </c>
      <c r="E22" s="182">
        <v>0</v>
      </c>
      <c r="F22" s="182">
        <v>0</v>
      </c>
      <c r="G22" s="182">
        <f t="shared" si="6"/>
        <v>0</v>
      </c>
      <c r="H22" s="184" t="s">
        <v>563</v>
      </c>
    </row>
    <row r="23" spans="1:8">
      <c r="A23" s="135" t="s">
        <v>564</v>
      </c>
      <c r="B23" s="183">
        <v>1581847.25</v>
      </c>
      <c r="C23" s="183">
        <v>-519506.87</v>
      </c>
      <c r="D23" s="182">
        <f t="shared" si="5"/>
        <v>1062340.3799999999</v>
      </c>
      <c r="E23" s="183">
        <v>437308.86</v>
      </c>
      <c r="F23" s="183">
        <v>437308.86</v>
      </c>
      <c r="G23" s="182">
        <f t="shared" si="6"/>
        <v>625031.5199999999</v>
      </c>
      <c r="H23" s="184" t="s">
        <v>565</v>
      </c>
    </row>
    <row r="24" spans="1:8">
      <c r="A24" s="135" t="s">
        <v>566</v>
      </c>
      <c r="B24" s="182">
        <v>0</v>
      </c>
      <c r="C24" s="182">
        <v>0</v>
      </c>
      <c r="D24" s="182">
        <f t="shared" si="5"/>
        <v>0</v>
      </c>
      <c r="E24" s="182">
        <v>0</v>
      </c>
      <c r="F24" s="182">
        <v>0</v>
      </c>
      <c r="G24" s="182">
        <f t="shared" si="6"/>
        <v>0</v>
      </c>
      <c r="H24" s="184" t="s">
        <v>567</v>
      </c>
    </row>
    <row r="25" spans="1:8">
      <c r="A25" s="135" t="s">
        <v>568</v>
      </c>
      <c r="B25" s="182">
        <v>0</v>
      </c>
      <c r="C25" s="182">
        <v>0</v>
      </c>
      <c r="D25" s="182">
        <f t="shared" si="5"/>
        <v>0</v>
      </c>
      <c r="E25" s="182">
        <v>0</v>
      </c>
      <c r="F25" s="182">
        <v>0</v>
      </c>
      <c r="G25" s="182">
        <f t="shared" si="6"/>
        <v>0</v>
      </c>
      <c r="H25" s="184" t="s">
        <v>569</v>
      </c>
    </row>
    <row r="26" spans="1:8">
      <c r="A26" s="135" t="s">
        <v>570</v>
      </c>
      <c r="B26" s="182">
        <v>0</v>
      </c>
      <c r="C26" s="182">
        <v>0</v>
      </c>
      <c r="D26" s="182">
        <f t="shared" si="5"/>
        <v>0</v>
      </c>
      <c r="E26" s="182">
        <v>0</v>
      </c>
      <c r="F26" s="182">
        <v>0</v>
      </c>
      <c r="G26" s="182">
        <f t="shared" si="6"/>
        <v>0</v>
      </c>
      <c r="H26" s="184" t="s">
        <v>571</v>
      </c>
    </row>
    <row r="27" spans="1:8">
      <c r="A27" s="94" t="s">
        <v>572</v>
      </c>
      <c r="B27" s="182">
        <f>SUM(B28:B36)</f>
        <v>2849753.3600000003</v>
      </c>
      <c r="C27" s="182">
        <f t="shared" ref="C27:G27" si="7">SUM(C28:C36)</f>
        <v>787273.32000000007</v>
      </c>
      <c r="D27" s="182">
        <f t="shared" si="7"/>
        <v>3637026.68</v>
      </c>
      <c r="E27" s="182">
        <f t="shared" si="7"/>
        <v>2316901.65</v>
      </c>
      <c r="F27" s="182">
        <f t="shared" si="7"/>
        <v>2316901.65</v>
      </c>
      <c r="G27" s="182">
        <f t="shared" si="7"/>
        <v>1320125.03</v>
      </c>
    </row>
    <row r="28" spans="1:8">
      <c r="A28" s="137" t="s">
        <v>573</v>
      </c>
      <c r="B28" s="183">
        <v>2557539.33</v>
      </c>
      <c r="C28" s="183">
        <v>444732.19</v>
      </c>
      <c r="D28" s="182">
        <f t="shared" ref="D28:D36" si="8">B28+C28</f>
        <v>3002271.52</v>
      </c>
      <c r="E28" s="183">
        <v>2037245.78</v>
      </c>
      <c r="F28" s="183">
        <v>2037245.78</v>
      </c>
      <c r="G28" s="182">
        <f t="shared" ref="G28:G36" si="9">D28-E28</f>
        <v>965025.74</v>
      </c>
      <c r="H28" s="184" t="s">
        <v>574</v>
      </c>
    </row>
    <row r="29" spans="1:8">
      <c r="A29" s="135" t="s">
        <v>575</v>
      </c>
      <c r="B29" s="182">
        <v>0</v>
      </c>
      <c r="C29" s="182">
        <v>0</v>
      </c>
      <c r="D29" s="182">
        <f t="shared" si="8"/>
        <v>0</v>
      </c>
      <c r="E29" s="182">
        <v>0</v>
      </c>
      <c r="F29" s="182">
        <v>0</v>
      </c>
      <c r="G29" s="182">
        <f t="shared" si="9"/>
        <v>0</v>
      </c>
      <c r="H29" s="184" t="s">
        <v>576</v>
      </c>
    </row>
    <row r="30" spans="1:8">
      <c r="A30" s="135" t="s">
        <v>577</v>
      </c>
      <c r="B30" s="182">
        <v>0</v>
      </c>
      <c r="C30" s="182">
        <v>0</v>
      </c>
      <c r="D30" s="182">
        <f t="shared" si="8"/>
        <v>0</v>
      </c>
      <c r="E30" s="182">
        <v>0</v>
      </c>
      <c r="F30" s="182">
        <v>0</v>
      </c>
      <c r="G30" s="182">
        <f t="shared" si="9"/>
        <v>0</v>
      </c>
      <c r="H30" s="184" t="s">
        <v>578</v>
      </c>
    </row>
    <row r="31" spans="1:8">
      <c r="A31" s="135" t="s">
        <v>579</v>
      </c>
      <c r="B31" s="182">
        <v>0</v>
      </c>
      <c r="C31" s="182">
        <v>0</v>
      </c>
      <c r="D31" s="182">
        <f t="shared" si="8"/>
        <v>0</v>
      </c>
      <c r="E31" s="182">
        <v>0</v>
      </c>
      <c r="F31" s="182">
        <v>0</v>
      </c>
      <c r="G31" s="182">
        <f t="shared" si="9"/>
        <v>0</v>
      </c>
      <c r="H31" s="184" t="s">
        <v>580</v>
      </c>
    </row>
    <row r="32" spans="1:8">
      <c r="A32" s="135" t="s">
        <v>581</v>
      </c>
      <c r="B32" s="182">
        <v>0</v>
      </c>
      <c r="C32" s="182">
        <v>0</v>
      </c>
      <c r="D32" s="182">
        <f t="shared" si="8"/>
        <v>0</v>
      </c>
      <c r="E32" s="182">
        <v>0</v>
      </c>
      <c r="F32" s="182">
        <v>0</v>
      </c>
      <c r="G32" s="182">
        <f t="shared" si="9"/>
        <v>0</v>
      </c>
      <c r="H32" s="184" t="s">
        <v>582</v>
      </c>
    </row>
    <row r="33" spans="1:8">
      <c r="A33" s="135" t="s">
        <v>583</v>
      </c>
      <c r="B33" s="182">
        <v>0</v>
      </c>
      <c r="C33" s="182">
        <v>0</v>
      </c>
      <c r="D33" s="182">
        <f t="shared" si="8"/>
        <v>0</v>
      </c>
      <c r="E33" s="182">
        <v>0</v>
      </c>
      <c r="F33" s="182">
        <v>0</v>
      </c>
      <c r="G33" s="182">
        <f t="shared" si="9"/>
        <v>0</v>
      </c>
      <c r="H33" s="184" t="s">
        <v>584</v>
      </c>
    </row>
    <row r="34" spans="1:8">
      <c r="A34" s="135" t="s">
        <v>585</v>
      </c>
      <c r="B34" s="183">
        <v>292214.03000000003</v>
      </c>
      <c r="C34" s="183">
        <v>342541.13</v>
      </c>
      <c r="D34" s="182">
        <f t="shared" si="8"/>
        <v>634755.16</v>
      </c>
      <c r="E34" s="183">
        <v>279655.87</v>
      </c>
      <c r="F34" s="183">
        <v>279655.87</v>
      </c>
      <c r="G34" s="182">
        <f t="shared" si="9"/>
        <v>355099.29000000004</v>
      </c>
      <c r="H34" s="184" t="s">
        <v>586</v>
      </c>
    </row>
    <row r="35" spans="1:8">
      <c r="A35" s="135" t="s">
        <v>587</v>
      </c>
      <c r="B35" s="182">
        <v>0</v>
      </c>
      <c r="C35" s="182">
        <v>0</v>
      </c>
      <c r="D35" s="182">
        <f t="shared" si="8"/>
        <v>0</v>
      </c>
      <c r="E35" s="182">
        <v>0</v>
      </c>
      <c r="F35" s="182">
        <v>0</v>
      </c>
      <c r="G35" s="182">
        <f t="shared" si="9"/>
        <v>0</v>
      </c>
      <c r="H35" s="184" t="s">
        <v>588</v>
      </c>
    </row>
    <row r="36" spans="1:8">
      <c r="A36" s="135" t="s">
        <v>589</v>
      </c>
      <c r="B36" s="182">
        <v>0</v>
      </c>
      <c r="C36" s="182">
        <v>0</v>
      </c>
      <c r="D36" s="182">
        <f t="shared" si="8"/>
        <v>0</v>
      </c>
      <c r="E36" s="182">
        <v>0</v>
      </c>
      <c r="F36" s="182">
        <v>0</v>
      </c>
      <c r="G36" s="182">
        <f t="shared" si="9"/>
        <v>0</v>
      </c>
      <c r="H36" s="184" t="s">
        <v>590</v>
      </c>
    </row>
    <row r="37" spans="1:8" ht="30">
      <c r="A37" s="185" t="s">
        <v>591</v>
      </c>
      <c r="B37" s="182">
        <f>SUM(B38:B41)</f>
        <v>0</v>
      </c>
      <c r="C37" s="182">
        <f t="shared" ref="C37:G37" si="10">SUM(C38:C41)</f>
        <v>0</v>
      </c>
      <c r="D37" s="182">
        <f t="shared" si="10"/>
        <v>0</v>
      </c>
      <c r="E37" s="182">
        <f t="shared" si="10"/>
        <v>0</v>
      </c>
      <c r="F37" s="182">
        <f t="shared" si="10"/>
        <v>0</v>
      </c>
      <c r="G37" s="182">
        <f t="shared" si="10"/>
        <v>0</v>
      </c>
    </row>
    <row r="38" spans="1:8" ht="30">
      <c r="A38" s="137" t="s">
        <v>592</v>
      </c>
      <c r="B38" s="182">
        <v>0</v>
      </c>
      <c r="C38" s="182">
        <v>0</v>
      </c>
      <c r="D38" s="182">
        <f t="shared" ref="D38:D41" si="11">B38+C38</f>
        <v>0</v>
      </c>
      <c r="E38" s="182">
        <v>0</v>
      </c>
      <c r="F38" s="182">
        <v>0</v>
      </c>
      <c r="G38" s="182">
        <f t="shared" ref="G38:G41" si="12">D38-E38</f>
        <v>0</v>
      </c>
      <c r="H38" s="184" t="s">
        <v>593</v>
      </c>
    </row>
    <row r="39" spans="1:8" ht="30">
      <c r="A39" s="137" t="s">
        <v>594</v>
      </c>
      <c r="B39" s="182">
        <v>0</v>
      </c>
      <c r="C39" s="182">
        <v>0</v>
      </c>
      <c r="D39" s="182">
        <f t="shared" si="11"/>
        <v>0</v>
      </c>
      <c r="E39" s="182">
        <v>0</v>
      </c>
      <c r="F39" s="182">
        <v>0</v>
      </c>
      <c r="G39" s="182">
        <f t="shared" si="12"/>
        <v>0</v>
      </c>
      <c r="H39" s="184" t="s">
        <v>595</v>
      </c>
    </row>
    <row r="40" spans="1:8">
      <c r="A40" s="137" t="s">
        <v>596</v>
      </c>
      <c r="B40" s="182">
        <v>0</v>
      </c>
      <c r="C40" s="182">
        <v>0</v>
      </c>
      <c r="D40" s="182">
        <f t="shared" si="11"/>
        <v>0</v>
      </c>
      <c r="E40" s="182">
        <v>0</v>
      </c>
      <c r="F40" s="182">
        <v>0</v>
      </c>
      <c r="G40" s="182">
        <f t="shared" si="12"/>
        <v>0</v>
      </c>
      <c r="H40" s="184" t="s">
        <v>597</v>
      </c>
    </row>
    <row r="41" spans="1:8">
      <c r="A41" s="137" t="s">
        <v>598</v>
      </c>
      <c r="B41" s="182">
        <v>0</v>
      </c>
      <c r="C41" s="182">
        <v>0</v>
      </c>
      <c r="D41" s="182">
        <f t="shared" si="11"/>
        <v>0</v>
      </c>
      <c r="E41" s="182">
        <v>0</v>
      </c>
      <c r="F41" s="182">
        <v>0</v>
      </c>
      <c r="G41" s="182">
        <f t="shared" si="12"/>
        <v>0</v>
      </c>
      <c r="H41" s="184" t="s">
        <v>599</v>
      </c>
    </row>
    <row r="42" spans="1:8">
      <c r="A42" s="137"/>
      <c r="B42" s="182"/>
      <c r="C42" s="182"/>
      <c r="D42" s="182"/>
      <c r="E42" s="182"/>
      <c r="F42" s="182"/>
      <c r="G42" s="182"/>
    </row>
    <row r="43" spans="1:8">
      <c r="A43" s="92" t="s">
        <v>600</v>
      </c>
      <c r="B43" s="186">
        <f>B44+B53+B61+B71</f>
        <v>29669327.379999999</v>
      </c>
      <c r="C43" s="186">
        <f t="shared" ref="C43:G43" si="13">C44+C53+C61+C71</f>
        <v>74227266.710000008</v>
      </c>
      <c r="D43" s="186">
        <f t="shared" si="13"/>
        <v>103896594.09</v>
      </c>
      <c r="E43" s="186">
        <f t="shared" si="13"/>
        <v>74683572.310000002</v>
      </c>
      <c r="F43" s="186">
        <f t="shared" si="13"/>
        <v>75404705.5</v>
      </c>
      <c r="G43" s="186">
        <f t="shared" si="13"/>
        <v>29213021.780000001</v>
      </c>
    </row>
    <row r="44" spans="1:8">
      <c r="A44" s="94" t="s">
        <v>601</v>
      </c>
      <c r="B44" s="182">
        <f>SUM(B45:B52)</f>
        <v>4137849.2</v>
      </c>
      <c r="C44" s="182">
        <f t="shared" ref="C44:G44" si="14">SUM(C45:C52)</f>
        <v>29898848.420000002</v>
      </c>
      <c r="D44" s="182">
        <f t="shared" si="14"/>
        <v>34036697.619999997</v>
      </c>
      <c r="E44" s="182">
        <f t="shared" si="14"/>
        <v>30833013.619999997</v>
      </c>
      <c r="F44" s="182">
        <f t="shared" si="14"/>
        <v>30833013.619999997</v>
      </c>
      <c r="G44" s="182">
        <f t="shared" si="14"/>
        <v>3203683.9999999981</v>
      </c>
    </row>
    <row r="45" spans="1:8">
      <c r="A45" s="137" t="s">
        <v>541</v>
      </c>
      <c r="B45" s="183">
        <v>0</v>
      </c>
      <c r="C45" s="183">
        <v>1579084.95</v>
      </c>
      <c r="D45" s="182">
        <f t="shared" ref="D45:D52" si="15">B45+C45</f>
        <v>1579084.95</v>
      </c>
      <c r="E45" s="183">
        <v>1579084.95</v>
      </c>
      <c r="F45" s="183">
        <v>1579084.95</v>
      </c>
      <c r="G45" s="182">
        <f t="shared" ref="G45:G52" si="16">D45-E45</f>
        <v>0</v>
      </c>
      <c r="H45" s="184" t="s">
        <v>602</v>
      </c>
    </row>
    <row r="46" spans="1:8">
      <c r="A46" s="137" t="s">
        <v>543</v>
      </c>
      <c r="B46" s="183">
        <v>0</v>
      </c>
      <c r="C46" s="183">
        <v>290844.05</v>
      </c>
      <c r="D46" s="182">
        <f t="shared" si="15"/>
        <v>290844.05</v>
      </c>
      <c r="E46" s="183">
        <v>308844.05</v>
      </c>
      <c r="F46" s="183">
        <v>308844.05</v>
      </c>
      <c r="G46" s="182">
        <f t="shared" si="16"/>
        <v>-18000</v>
      </c>
      <c r="H46" s="184" t="s">
        <v>603</v>
      </c>
    </row>
    <row r="47" spans="1:8">
      <c r="A47" s="137" t="s">
        <v>545</v>
      </c>
      <c r="B47" s="183">
        <v>0</v>
      </c>
      <c r="C47" s="183">
        <v>7090713.1799999997</v>
      </c>
      <c r="D47" s="182">
        <f t="shared" si="15"/>
        <v>7090713.1799999997</v>
      </c>
      <c r="E47" s="183">
        <v>6920299.9500000002</v>
      </c>
      <c r="F47" s="183">
        <v>6920299.9500000002</v>
      </c>
      <c r="G47" s="182">
        <f t="shared" si="16"/>
        <v>170413.22999999952</v>
      </c>
      <c r="H47" s="184" t="s">
        <v>604</v>
      </c>
    </row>
    <row r="48" spans="1:8">
      <c r="A48" s="137" t="s">
        <v>547</v>
      </c>
      <c r="B48" s="182">
        <v>0</v>
      </c>
      <c r="C48" s="182">
        <v>0</v>
      </c>
      <c r="D48" s="182">
        <f t="shared" si="15"/>
        <v>0</v>
      </c>
      <c r="E48" s="182">
        <v>0</v>
      </c>
      <c r="F48" s="182">
        <v>0</v>
      </c>
      <c r="G48" s="182">
        <f t="shared" si="16"/>
        <v>0</v>
      </c>
      <c r="H48" s="184" t="s">
        <v>605</v>
      </c>
    </row>
    <row r="49" spans="1:8">
      <c r="A49" s="137" t="s">
        <v>549</v>
      </c>
      <c r="B49" s="183">
        <v>0</v>
      </c>
      <c r="C49" s="183">
        <v>1035013.13</v>
      </c>
      <c r="D49" s="182">
        <f t="shared" si="15"/>
        <v>1035013.13</v>
      </c>
      <c r="E49" s="183">
        <v>1035013.13</v>
      </c>
      <c r="F49" s="183">
        <v>1035013.13</v>
      </c>
      <c r="G49" s="182">
        <f t="shared" si="16"/>
        <v>0</v>
      </c>
      <c r="H49" s="184" t="s">
        <v>606</v>
      </c>
    </row>
    <row r="50" spans="1:8">
      <c r="A50" s="137" t="s">
        <v>551</v>
      </c>
      <c r="B50" s="182">
        <v>0</v>
      </c>
      <c r="C50" s="182">
        <v>0</v>
      </c>
      <c r="D50" s="182">
        <f t="shared" si="15"/>
        <v>0</v>
      </c>
      <c r="E50" s="182">
        <v>0</v>
      </c>
      <c r="F50" s="182">
        <v>0</v>
      </c>
      <c r="G50" s="182">
        <f t="shared" si="16"/>
        <v>0</v>
      </c>
      <c r="H50" s="184" t="s">
        <v>607</v>
      </c>
    </row>
    <row r="51" spans="1:8">
      <c r="A51" s="137" t="s">
        <v>553</v>
      </c>
      <c r="B51" s="183">
        <v>814709.21</v>
      </c>
      <c r="C51" s="183">
        <v>806447.3</v>
      </c>
      <c r="D51" s="182">
        <f t="shared" si="15"/>
        <v>1621156.51</v>
      </c>
      <c r="E51" s="183">
        <v>1022927.3</v>
      </c>
      <c r="F51" s="183">
        <v>1022927.3</v>
      </c>
      <c r="G51" s="182">
        <f t="shared" si="16"/>
        <v>598229.21</v>
      </c>
      <c r="H51" s="184" t="s">
        <v>608</v>
      </c>
    </row>
    <row r="52" spans="1:8">
      <c r="A52" s="137" t="s">
        <v>555</v>
      </c>
      <c r="B52" s="183">
        <v>3323139.99</v>
      </c>
      <c r="C52" s="183">
        <v>19096745.809999999</v>
      </c>
      <c r="D52" s="182">
        <f t="shared" si="15"/>
        <v>22419885.799999997</v>
      </c>
      <c r="E52" s="183">
        <v>19966844.239999998</v>
      </c>
      <c r="F52" s="183">
        <v>19966844.239999998</v>
      </c>
      <c r="G52" s="182">
        <f t="shared" si="16"/>
        <v>2453041.5599999987</v>
      </c>
      <c r="H52" s="184" t="s">
        <v>609</v>
      </c>
    </row>
    <row r="53" spans="1:8">
      <c r="A53" s="94" t="s">
        <v>557</v>
      </c>
      <c r="B53" s="182">
        <f>SUM(B54:B60)</f>
        <v>25531478.18</v>
      </c>
      <c r="C53" s="182">
        <f t="shared" ref="C53:G53" si="17">SUM(C54:C60)</f>
        <v>40747170.719999999</v>
      </c>
      <c r="D53" s="182">
        <f t="shared" si="17"/>
        <v>66278648.899999999</v>
      </c>
      <c r="E53" s="182">
        <f t="shared" si="17"/>
        <v>40269311.119999997</v>
      </c>
      <c r="F53" s="182">
        <f t="shared" si="17"/>
        <v>40990444.309999995</v>
      </c>
      <c r="G53" s="182">
        <f t="shared" si="17"/>
        <v>26009337.780000001</v>
      </c>
    </row>
    <row r="54" spans="1:8">
      <c r="A54" s="137" t="s">
        <v>558</v>
      </c>
      <c r="B54" s="182">
        <v>0</v>
      </c>
      <c r="C54" s="182">
        <v>0</v>
      </c>
      <c r="D54" s="182">
        <f t="shared" ref="D54:D60" si="18">B54+C54</f>
        <v>0</v>
      </c>
      <c r="E54" s="182">
        <v>0</v>
      </c>
      <c r="F54" s="182">
        <v>0</v>
      </c>
      <c r="G54" s="182">
        <f t="shared" ref="G54:G60" si="19">D54-E54</f>
        <v>0</v>
      </c>
      <c r="H54" s="184" t="s">
        <v>610</v>
      </c>
    </row>
    <row r="55" spans="1:8">
      <c r="A55" s="137" t="s">
        <v>560</v>
      </c>
      <c r="B55" s="183">
        <v>25193887.07</v>
      </c>
      <c r="C55" s="183">
        <v>40138726.469999999</v>
      </c>
      <c r="D55" s="182">
        <f t="shared" si="18"/>
        <v>65332613.539999999</v>
      </c>
      <c r="E55" s="183">
        <v>39709117.18</v>
      </c>
      <c r="F55" s="183">
        <v>40430250.369999997</v>
      </c>
      <c r="G55" s="182">
        <f t="shared" si="19"/>
        <v>25623496.359999999</v>
      </c>
      <c r="H55" s="184" t="s">
        <v>611</v>
      </c>
    </row>
    <row r="56" spans="1:8">
      <c r="A56" s="137" t="s">
        <v>562</v>
      </c>
      <c r="B56" s="182">
        <v>0</v>
      </c>
      <c r="C56" s="182">
        <v>0</v>
      </c>
      <c r="D56" s="182">
        <f t="shared" si="18"/>
        <v>0</v>
      </c>
      <c r="E56" s="182">
        <v>0</v>
      </c>
      <c r="F56" s="182">
        <v>0</v>
      </c>
      <c r="G56" s="182">
        <f t="shared" si="19"/>
        <v>0</v>
      </c>
      <c r="H56" s="184" t="s">
        <v>612</v>
      </c>
    </row>
    <row r="57" spans="1:8">
      <c r="A57" s="138" t="s">
        <v>564</v>
      </c>
      <c r="B57" s="183">
        <v>337591.11</v>
      </c>
      <c r="C57" s="183">
        <v>608444.25</v>
      </c>
      <c r="D57" s="182">
        <f t="shared" si="18"/>
        <v>946035.36</v>
      </c>
      <c r="E57" s="183">
        <v>560193.93999999994</v>
      </c>
      <c r="F57" s="183">
        <v>560193.93999999994</v>
      </c>
      <c r="G57" s="182">
        <f t="shared" si="19"/>
        <v>385841.42000000004</v>
      </c>
      <c r="H57" s="184" t="s">
        <v>613</v>
      </c>
    </row>
    <row r="58" spans="1:8">
      <c r="A58" s="137" t="s">
        <v>566</v>
      </c>
      <c r="B58" s="182">
        <v>0</v>
      </c>
      <c r="C58" s="182">
        <v>0</v>
      </c>
      <c r="D58" s="182">
        <f t="shared" si="18"/>
        <v>0</v>
      </c>
      <c r="E58" s="182">
        <v>0</v>
      </c>
      <c r="F58" s="182">
        <v>0</v>
      </c>
      <c r="G58" s="182">
        <f t="shared" si="19"/>
        <v>0</v>
      </c>
      <c r="H58" s="184" t="s">
        <v>614</v>
      </c>
    </row>
    <row r="59" spans="1:8">
      <c r="A59" s="137" t="s">
        <v>568</v>
      </c>
      <c r="B59" s="182">
        <v>0</v>
      </c>
      <c r="C59" s="182">
        <v>0</v>
      </c>
      <c r="D59" s="182">
        <f t="shared" si="18"/>
        <v>0</v>
      </c>
      <c r="E59" s="182">
        <v>0</v>
      </c>
      <c r="F59" s="182">
        <v>0</v>
      </c>
      <c r="G59" s="182">
        <f t="shared" si="19"/>
        <v>0</v>
      </c>
      <c r="H59" s="184" t="s">
        <v>615</v>
      </c>
    </row>
    <row r="60" spans="1:8">
      <c r="A60" s="137" t="s">
        <v>570</v>
      </c>
      <c r="B60" s="182">
        <v>0</v>
      </c>
      <c r="C60" s="182">
        <v>0</v>
      </c>
      <c r="D60" s="182">
        <f t="shared" si="18"/>
        <v>0</v>
      </c>
      <c r="E60" s="182">
        <v>0</v>
      </c>
      <c r="F60" s="182">
        <v>0</v>
      </c>
      <c r="G60" s="182">
        <f t="shared" si="19"/>
        <v>0</v>
      </c>
      <c r="H60" s="184" t="s">
        <v>616</v>
      </c>
    </row>
    <row r="61" spans="1:8">
      <c r="A61" s="94" t="s">
        <v>572</v>
      </c>
      <c r="B61" s="182">
        <f>SUM(B62:B70)</f>
        <v>0</v>
      </c>
      <c r="C61" s="182">
        <f t="shared" ref="C61:G61" si="20">SUM(C62:C70)</f>
        <v>3581247.5700000003</v>
      </c>
      <c r="D61" s="182">
        <f t="shared" si="20"/>
        <v>3581247.5700000003</v>
      </c>
      <c r="E61" s="182">
        <f t="shared" si="20"/>
        <v>3581247.5700000003</v>
      </c>
      <c r="F61" s="182">
        <f t="shared" si="20"/>
        <v>3581247.5700000003</v>
      </c>
      <c r="G61" s="182">
        <f t="shared" si="20"/>
        <v>0</v>
      </c>
    </row>
    <row r="62" spans="1:8">
      <c r="A62" s="137" t="s">
        <v>573</v>
      </c>
      <c r="B62" s="183">
        <v>0</v>
      </c>
      <c r="C62" s="183">
        <v>3284225.99</v>
      </c>
      <c r="D62" s="182">
        <f t="shared" ref="D62:D70" si="21">B62+C62</f>
        <v>3284225.99</v>
      </c>
      <c r="E62" s="183">
        <v>3284225.99</v>
      </c>
      <c r="F62" s="183">
        <v>3284225.99</v>
      </c>
      <c r="G62" s="182">
        <f t="shared" ref="G62:G70" si="22">D62-E62</f>
        <v>0</v>
      </c>
      <c r="H62" s="184" t="s">
        <v>617</v>
      </c>
    </row>
    <row r="63" spans="1:8">
      <c r="A63" s="137" t="s">
        <v>575</v>
      </c>
      <c r="B63" s="182">
        <v>0</v>
      </c>
      <c r="C63" s="182">
        <v>0</v>
      </c>
      <c r="D63" s="182">
        <f t="shared" si="21"/>
        <v>0</v>
      </c>
      <c r="E63" s="182">
        <v>0</v>
      </c>
      <c r="F63" s="182">
        <v>0</v>
      </c>
      <c r="G63" s="182">
        <f t="shared" si="22"/>
        <v>0</v>
      </c>
      <c r="H63" s="184" t="s">
        <v>618</v>
      </c>
    </row>
    <row r="64" spans="1:8">
      <c r="A64" s="137" t="s">
        <v>577</v>
      </c>
      <c r="B64" s="182">
        <v>0</v>
      </c>
      <c r="C64" s="182">
        <v>0</v>
      </c>
      <c r="D64" s="182">
        <f t="shared" si="21"/>
        <v>0</v>
      </c>
      <c r="E64" s="182">
        <v>0</v>
      </c>
      <c r="F64" s="182">
        <v>0</v>
      </c>
      <c r="G64" s="182">
        <f t="shared" si="22"/>
        <v>0</v>
      </c>
      <c r="H64" s="184" t="s">
        <v>619</v>
      </c>
    </row>
    <row r="65" spans="1:8">
      <c r="A65" s="137" t="s">
        <v>579</v>
      </c>
      <c r="B65" s="182">
        <v>0</v>
      </c>
      <c r="C65" s="182">
        <v>0</v>
      </c>
      <c r="D65" s="182">
        <f t="shared" si="21"/>
        <v>0</v>
      </c>
      <c r="E65" s="182">
        <v>0</v>
      </c>
      <c r="F65" s="182">
        <v>0</v>
      </c>
      <c r="G65" s="182">
        <f t="shared" si="22"/>
        <v>0</v>
      </c>
      <c r="H65" s="184" t="s">
        <v>620</v>
      </c>
    </row>
    <row r="66" spans="1:8">
      <c r="A66" s="137" t="s">
        <v>581</v>
      </c>
      <c r="B66" s="182">
        <v>0</v>
      </c>
      <c r="C66" s="182">
        <v>0</v>
      </c>
      <c r="D66" s="182">
        <f t="shared" si="21"/>
        <v>0</v>
      </c>
      <c r="E66" s="182">
        <v>0</v>
      </c>
      <c r="F66" s="182">
        <v>0</v>
      </c>
      <c r="G66" s="182">
        <f t="shared" si="22"/>
        <v>0</v>
      </c>
      <c r="H66" s="184" t="s">
        <v>621</v>
      </c>
    </row>
    <row r="67" spans="1:8">
      <c r="A67" s="137" t="s">
        <v>583</v>
      </c>
      <c r="B67" s="182">
        <v>0</v>
      </c>
      <c r="C67" s="182">
        <v>0</v>
      </c>
      <c r="D67" s="182">
        <f t="shared" si="21"/>
        <v>0</v>
      </c>
      <c r="E67" s="182">
        <v>0</v>
      </c>
      <c r="F67" s="182">
        <v>0</v>
      </c>
      <c r="G67" s="182">
        <f t="shared" si="22"/>
        <v>0</v>
      </c>
      <c r="H67" s="184" t="s">
        <v>622</v>
      </c>
    </row>
    <row r="68" spans="1:8">
      <c r="A68" s="137" t="s">
        <v>585</v>
      </c>
      <c r="B68" s="183">
        <v>0</v>
      </c>
      <c r="C68" s="183">
        <v>297021.58</v>
      </c>
      <c r="D68" s="182">
        <f t="shared" si="21"/>
        <v>297021.58</v>
      </c>
      <c r="E68" s="183">
        <v>297021.58</v>
      </c>
      <c r="F68" s="183">
        <v>297021.58</v>
      </c>
      <c r="G68" s="182">
        <f t="shared" si="22"/>
        <v>0</v>
      </c>
      <c r="H68" s="184" t="s">
        <v>623</v>
      </c>
    </row>
    <row r="69" spans="1:8">
      <c r="A69" s="137" t="s">
        <v>587</v>
      </c>
      <c r="B69" s="182">
        <v>0</v>
      </c>
      <c r="C69" s="182">
        <v>0</v>
      </c>
      <c r="D69" s="182">
        <f t="shared" si="21"/>
        <v>0</v>
      </c>
      <c r="E69" s="182">
        <v>0</v>
      </c>
      <c r="F69" s="182">
        <v>0</v>
      </c>
      <c r="G69" s="182">
        <f t="shared" si="22"/>
        <v>0</v>
      </c>
      <c r="H69" s="184" t="s">
        <v>624</v>
      </c>
    </row>
    <row r="70" spans="1:8">
      <c r="A70" s="137" t="s">
        <v>589</v>
      </c>
      <c r="B70" s="182">
        <v>0</v>
      </c>
      <c r="C70" s="182">
        <v>0</v>
      </c>
      <c r="D70" s="182">
        <f t="shared" si="21"/>
        <v>0</v>
      </c>
      <c r="E70" s="182">
        <v>0</v>
      </c>
      <c r="F70" s="182">
        <v>0</v>
      </c>
      <c r="G70" s="182">
        <f t="shared" si="22"/>
        <v>0</v>
      </c>
      <c r="H70" s="184" t="s">
        <v>625</v>
      </c>
    </row>
    <row r="71" spans="1:8">
      <c r="A71" s="185" t="s">
        <v>626</v>
      </c>
      <c r="B71" s="187">
        <f>SUM(B72:B75)</f>
        <v>0</v>
      </c>
      <c r="C71" s="187">
        <f t="shared" ref="C71:G71" si="23">SUM(C72:C75)</f>
        <v>0</v>
      </c>
      <c r="D71" s="187">
        <f t="shared" si="23"/>
        <v>0</v>
      </c>
      <c r="E71" s="187">
        <f t="shared" si="23"/>
        <v>0</v>
      </c>
      <c r="F71" s="187">
        <f t="shared" si="23"/>
        <v>0</v>
      </c>
      <c r="G71" s="187">
        <f t="shared" si="23"/>
        <v>0</v>
      </c>
    </row>
    <row r="72" spans="1:8" ht="30">
      <c r="A72" s="137" t="s">
        <v>592</v>
      </c>
      <c r="B72" s="182">
        <v>0</v>
      </c>
      <c r="C72" s="182">
        <v>0</v>
      </c>
      <c r="D72" s="182">
        <f t="shared" ref="D72:D75" si="24">B72+C72</f>
        <v>0</v>
      </c>
      <c r="E72" s="182">
        <v>0</v>
      </c>
      <c r="F72" s="182">
        <v>0</v>
      </c>
      <c r="G72" s="182">
        <f t="shared" ref="G72:G75" si="25">D72-E72</f>
        <v>0</v>
      </c>
      <c r="H72" s="184" t="s">
        <v>627</v>
      </c>
    </row>
    <row r="73" spans="1:8" ht="30">
      <c r="A73" s="137" t="s">
        <v>594</v>
      </c>
      <c r="B73" s="182">
        <v>0</v>
      </c>
      <c r="C73" s="182">
        <v>0</v>
      </c>
      <c r="D73" s="182">
        <f t="shared" si="24"/>
        <v>0</v>
      </c>
      <c r="E73" s="182">
        <v>0</v>
      </c>
      <c r="F73" s="182">
        <v>0</v>
      </c>
      <c r="G73" s="182">
        <f t="shared" si="25"/>
        <v>0</v>
      </c>
      <c r="H73" s="184" t="s">
        <v>628</v>
      </c>
    </row>
    <row r="74" spans="1:8">
      <c r="A74" s="137" t="s">
        <v>596</v>
      </c>
      <c r="B74" s="182">
        <v>0</v>
      </c>
      <c r="C74" s="182">
        <v>0</v>
      </c>
      <c r="D74" s="182">
        <f t="shared" si="24"/>
        <v>0</v>
      </c>
      <c r="E74" s="182">
        <v>0</v>
      </c>
      <c r="F74" s="182">
        <v>0</v>
      </c>
      <c r="G74" s="182">
        <f t="shared" si="25"/>
        <v>0</v>
      </c>
      <c r="H74" s="184" t="s">
        <v>629</v>
      </c>
    </row>
    <row r="75" spans="1:8">
      <c r="A75" s="137" t="s">
        <v>598</v>
      </c>
      <c r="B75" s="182">
        <v>0</v>
      </c>
      <c r="C75" s="182">
        <v>0</v>
      </c>
      <c r="D75" s="182">
        <f t="shared" si="24"/>
        <v>0</v>
      </c>
      <c r="E75" s="182">
        <v>0</v>
      </c>
      <c r="F75" s="182">
        <v>0</v>
      </c>
      <c r="G75" s="182">
        <f t="shared" si="25"/>
        <v>0</v>
      </c>
      <c r="H75" s="184" t="s">
        <v>630</v>
      </c>
    </row>
    <row r="76" spans="1:8">
      <c r="A76" s="60"/>
      <c r="B76" s="188"/>
      <c r="C76" s="188"/>
      <c r="D76" s="188"/>
      <c r="E76" s="188"/>
      <c r="F76" s="188"/>
      <c r="G76" s="188"/>
    </row>
    <row r="77" spans="1:8">
      <c r="A77" s="92" t="s">
        <v>510</v>
      </c>
      <c r="B77" s="186">
        <f>B9+B43</f>
        <v>75469225.179999992</v>
      </c>
      <c r="C77" s="186">
        <f t="shared" ref="C77:G77" si="26">C9+C43</f>
        <v>83201161.730000004</v>
      </c>
      <c r="D77" s="186">
        <f t="shared" si="26"/>
        <v>158670386.91</v>
      </c>
      <c r="E77" s="186">
        <f t="shared" si="26"/>
        <v>109924482</v>
      </c>
      <c r="F77" s="186">
        <f t="shared" si="26"/>
        <v>110645615.19</v>
      </c>
      <c r="G77" s="186">
        <f t="shared" si="26"/>
        <v>48745904.910000004</v>
      </c>
    </row>
    <row r="78" spans="1:8">
      <c r="A78" s="88"/>
      <c r="B78" s="189"/>
      <c r="C78" s="189"/>
      <c r="D78" s="189"/>
      <c r="E78" s="189"/>
      <c r="F78" s="189"/>
      <c r="G78" s="189"/>
      <c r="H78" s="167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sqref="A1:XFD1048576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7109375" customWidth="1"/>
    <col min="7" max="7" width="18.28515625" customWidth="1"/>
  </cols>
  <sheetData>
    <row r="1" spans="1:7" ht="21">
      <c r="A1" s="145" t="s">
        <v>631</v>
      </c>
      <c r="B1" s="124"/>
      <c r="C1" s="124"/>
      <c r="D1" s="124"/>
      <c r="E1" s="124"/>
      <c r="F1" s="124"/>
      <c r="G1" s="124"/>
    </row>
    <row r="2" spans="1:7">
      <c r="A2" s="42" t="s">
        <v>122</v>
      </c>
      <c r="B2" s="43"/>
      <c r="C2" s="43"/>
      <c r="D2" s="43"/>
      <c r="E2" s="43"/>
      <c r="F2" s="43"/>
      <c r="G2" s="44"/>
    </row>
    <row r="3" spans="1:7">
      <c r="A3" s="46" t="s">
        <v>305</v>
      </c>
      <c r="B3" s="47"/>
      <c r="C3" s="47"/>
      <c r="D3" s="47"/>
      <c r="E3" s="47"/>
      <c r="F3" s="47"/>
      <c r="G3" s="48"/>
    </row>
    <row r="4" spans="1:7">
      <c r="A4" s="46" t="s">
        <v>632</v>
      </c>
      <c r="B4" s="47"/>
      <c r="C4" s="47"/>
      <c r="D4" s="47"/>
      <c r="E4" s="47"/>
      <c r="F4" s="47"/>
      <c r="G4" s="48"/>
    </row>
    <row r="5" spans="1:7">
      <c r="A5" s="46" t="s">
        <v>169</v>
      </c>
      <c r="B5" s="47"/>
      <c r="C5" s="47"/>
      <c r="D5" s="47"/>
      <c r="E5" s="47"/>
      <c r="F5" s="47"/>
      <c r="G5" s="48"/>
    </row>
    <row r="6" spans="1:7">
      <c r="A6" s="38" t="s">
        <v>2</v>
      </c>
      <c r="B6" s="39"/>
      <c r="C6" s="39"/>
      <c r="D6" s="39"/>
      <c r="E6" s="39"/>
      <c r="F6" s="39"/>
      <c r="G6" s="40"/>
    </row>
    <row r="7" spans="1:7">
      <c r="A7" s="126" t="s">
        <v>633</v>
      </c>
      <c r="B7" s="149" t="s">
        <v>307</v>
      </c>
      <c r="C7" s="149"/>
      <c r="D7" s="149"/>
      <c r="E7" s="149"/>
      <c r="F7" s="149"/>
      <c r="G7" s="149" t="s">
        <v>308</v>
      </c>
    </row>
    <row r="8" spans="1:7" ht="30">
      <c r="A8" s="128"/>
      <c r="B8" s="51" t="s">
        <v>309</v>
      </c>
      <c r="C8" s="190" t="s">
        <v>538</v>
      </c>
      <c r="D8" s="190" t="s">
        <v>240</v>
      </c>
      <c r="E8" s="190" t="s">
        <v>195</v>
      </c>
      <c r="F8" s="190" t="s">
        <v>212</v>
      </c>
      <c r="G8" s="191"/>
    </row>
    <row r="9" spans="1:7">
      <c r="A9" s="130" t="s">
        <v>634</v>
      </c>
      <c r="B9" s="192">
        <f>B10+B11+B12+B15+B16+B19</f>
        <v>21102203.670000002</v>
      </c>
      <c r="C9" s="192">
        <f t="shared" ref="C9:G9" si="0">C10+C11+C12+C15+C16+C19</f>
        <v>-10736429.609999999</v>
      </c>
      <c r="D9" s="192">
        <f t="shared" si="0"/>
        <v>10365774.060000002</v>
      </c>
      <c r="E9" s="192">
        <f t="shared" si="0"/>
        <v>2845658.87</v>
      </c>
      <c r="F9" s="192">
        <f t="shared" si="0"/>
        <v>2845658.87</v>
      </c>
      <c r="G9" s="192">
        <f t="shared" si="0"/>
        <v>7520115.1900000023</v>
      </c>
    </row>
    <row r="10" spans="1:7">
      <c r="A10" s="94" t="s">
        <v>635</v>
      </c>
      <c r="B10" s="193">
        <v>21102203.670000002</v>
      </c>
      <c r="C10" s="193">
        <v>-10736429.609999999</v>
      </c>
      <c r="D10" s="194">
        <f>B10+C10</f>
        <v>10365774.060000002</v>
      </c>
      <c r="E10" s="193">
        <v>2845658.87</v>
      </c>
      <c r="F10" s="193">
        <v>2845658.87</v>
      </c>
      <c r="G10" s="194">
        <f>D10-E10</f>
        <v>7520115.1900000023</v>
      </c>
    </row>
    <row r="11" spans="1:7">
      <c r="A11" s="94" t="s">
        <v>636</v>
      </c>
      <c r="B11" s="194">
        <v>0</v>
      </c>
      <c r="C11" s="194">
        <v>0</v>
      </c>
      <c r="D11" s="194">
        <f>B11+C11</f>
        <v>0</v>
      </c>
      <c r="E11" s="194">
        <v>0</v>
      </c>
      <c r="F11" s="194">
        <v>0</v>
      </c>
      <c r="G11" s="194">
        <f>D11-E11</f>
        <v>0</v>
      </c>
    </row>
    <row r="12" spans="1:7">
      <c r="A12" s="94" t="s">
        <v>637</v>
      </c>
      <c r="B12" s="194">
        <f>B13+B14</f>
        <v>0</v>
      </c>
      <c r="C12" s="194">
        <f t="shared" ref="C12:G12" si="1">C13+C14</f>
        <v>0</v>
      </c>
      <c r="D12" s="194">
        <f t="shared" si="1"/>
        <v>0</v>
      </c>
      <c r="E12" s="194">
        <f t="shared" si="1"/>
        <v>0</v>
      </c>
      <c r="F12" s="194">
        <f t="shared" si="1"/>
        <v>0</v>
      </c>
      <c r="G12" s="194">
        <f t="shared" si="1"/>
        <v>0</v>
      </c>
    </row>
    <row r="13" spans="1:7">
      <c r="A13" s="135" t="s">
        <v>638</v>
      </c>
      <c r="B13" s="194">
        <v>0</v>
      </c>
      <c r="C13" s="194">
        <v>0</v>
      </c>
      <c r="D13" s="194">
        <f>B13+C13</f>
        <v>0</v>
      </c>
      <c r="E13" s="194">
        <v>0</v>
      </c>
      <c r="F13" s="194">
        <v>0</v>
      </c>
      <c r="G13" s="194">
        <f>D13-E13</f>
        <v>0</v>
      </c>
    </row>
    <row r="14" spans="1:7">
      <c r="A14" s="135" t="s">
        <v>639</v>
      </c>
      <c r="B14" s="194">
        <v>0</v>
      </c>
      <c r="C14" s="194">
        <v>0</v>
      </c>
      <c r="D14" s="194">
        <f>B14+C14</f>
        <v>0</v>
      </c>
      <c r="E14" s="194">
        <v>0</v>
      </c>
      <c r="F14" s="194">
        <v>0</v>
      </c>
      <c r="G14" s="194">
        <f>D14-E14</f>
        <v>0</v>
      </c>
    </row>
    <row r="15" spans="1:7">
      <c r="A15" s="94" t="s">
        <v>640</v>
      </c>
      <c r="B15" s="194">
        <v>0</v>
      </c>
      <c r="C15" s="194">
        <v>0</v>
      </c>
      <c r="D15" s="194">
        <f>B15+C15</f>
        <v>0</v>
      </c>
      <c r="E15" s="194">
        <v>0</v>
      </c>
      <c r="F15" s="194">
        <v>0</v>
      </c>
      <c r="G15" s="194">
        <f>D15-E15</f>
        <v>0</v>
      </c>
    </row>
    <row r="16" spans="1:7" ht="30">
      <c r="A16" s="185" t="s">
        <v>641</v>
      </c>
      <c r="B16" s="194">
        <f>B17+B18</f>
        <v>0</v>
      </c>
      <c r="C16" s="194">
        <f t="shared" ref="C16:G16" si="2">C17+C18</f>
        <v>0</v>
      </c>
      <c r="D16" s="194">
        <f t="shared" si="2"/>
        <v>0</v>
      </c>
      <c r="E16" s="194">
        <f t="shared" si="2"/>
        <v>0</v>
      </c>
      <c r="F16" s="194">
        <f t="shared" si="2"/>
        <v>0</v>
      </c>
      <c r="G16" s="194">
        <f t="shared" si="2"/>
        <v>0</v>
      </c>
    </row>
    <row r="17" spans="1:7">
      <c r="A17" s="135" t="s">
        <v>642</v>
      </c>
      <c r="B17" s="194">
        <v>0</v>
      </c>
      <c r="C17" s="194">
        <v>0</v>
      </c>
      <c r="D17" s="194">
        <f>B17+C17</f>
        <v>0</v>
      </c>
      <c r="E17" s="194">
        <v>0</v>
      </c>
      <c r="F17" s="194">
        <v>0</v>
      </c>
      <c r="G17" s="194">
        <f>D17-E17</f>
        <v>0</v>
      </c>
    </row>
    <row r="18" spans="1:7">
      <c r="A18" s="135" t="s">
        <v>643</v>
      </c>
      <c r="B18" s="194">
        <v>0</v>
      </c>
      <c r="C18" s="194">
        <v>0</v>
      </c>
      <c r="D18" s="194">
        <f>B18+C18</f>
        <v>0</v>
      </c>
      <c r="E18" s="194">
        <v>0</v>
      </c>
      <c r="F18" s="194">
        <v>0</v>
      </c>
      <c r="G18" s="194">
        <f>D18-E18</f>
        <v>0</v>
      </c>
    </row>
    <row r="19" spans="1:7">
      <c r="A19" s="94" t="s">
        <v>644</v>
      </c>
      <c r="B19" s="194">
        <v>0</v>
      </c>
      <c r="C19" s="194">
        <v>0</v>
      </c>
      <c r="D19" s="194">
        <f>B19+C19</f>
        <v>0</v>
      </c>
      <c r="E19" s="194">
        <v>0</v>
      </c>
      <c r="F19" s="194">
        <v>0</v>
      </c>
      <c r="G19" s="194">
        <f>D19-E19</f>
        <v>0</v>
      </c>
    </row>
    <row r="20" spans="1:7">
      <c r="A20" s="60"/>
      <c r="B20" s="195"/>
      <c r="C20" s="195"/>
      <c r="D20" s="195"/>
      <c r="E20" s="195"/>
      <c r="F20" s="195"/>
      <c r="G20" s="195"/>
    </row>
    <row r="21" spans="1:7">
      <c r="A21" s="196" t="s">
        <v>645</v>
      </c>
      <c r="B21" s="192">
        <f>B22+B23+B24+B27+B28+B31</f>
        <v>510713.24</v>
      </c>
      <c r="C21" s="192">
        <f t="shared" ref="C21:G21" si="3">C22+C23+C24+C27+C28+C31</f>
        <v>10304815.27</v>
      </c>
      <c r="D21" s="192">
        <f t="shared" si="3"/>
        <v>10815528.51</v>
      </c>
      <c r="E21" s="192">
        <f t="shared" si="3"/>
        <v>10539295.27</v>
      </c>
      <c r="F21" s="192">
        <f t="shared" si="3"/>
        <v>10539295.27</v>
      </c>
      <c r="G21" s="192">
        <f t="shared" si="3"/>
        <v>276233.24000000022</v>
      </c>
    </row>
    <row r="22" spans="1:7">
      <c r="A22" s="94" t="s">
        <v>635</v>
      </c>
      <c r="B22" s="193">
        <v>510713.24</v>
      </c>
      <c r="C22" s="193">
        <v>10304815.27</v>
      </c>
      <c r="D22" s="194">
        <f>B22+C22</f>
        <v>10815528.51</v>
      </c>
      <c r="E22" s="193">
        <v>10539295.27</v>
      </c>
      <c r="F22" s="193">
        <v>10539295.27</v>
      </c>
      <c r="G22" s="194">
        <f>D22-E22</f>
        <v>276233.24000000022</v>
      </c>
    </row>
    <row r="23" spans="1:7">
      <c r="A23" s="94" t="s">
        <v>636</v>
      </c>
      <c r="B23" s="194">
        <v>0</v>
      </c>
      <c r="C23" s="194">
        <v>0</v>
      </c>
      <c r="D23" s="194">
        <f>B23+C23</f>
        <v>0</v>
      </c>
      <c r="E23" s="194">
        <v>0</v>
      </c>
      <c r="F23" s="194">
        <v>0</v>
      </c>
      <c r="G23" s="194">
        <f>D23-E23</f>
        <v>0</v>
      </c>
    </row>
    <row r="24" spans="1:7">
      <c r="A24" s="94" t="s">
        <v>637</v>
      </c>
      <c r="B24" s="194">
        <f>B25+B26</f>
        <v>0</v>
      </c>
      <c r="C24" s="194">
        <f>C25+C26</f>
        <v>0</v>
      </c>
      <c r="D24" s="194">
        <f>D25+D26</f>
        <v>0</v>
      </c>
      <c r="E24" s="194">
        <f t="shared" ref="E24:G24" si="4">E25+E26</f>
        <v>0</v>
      </c>
      <c r="F24" s="194">
        <f t="shared" si="4"/>
        <v>0</v>
      </c>
      <c r="G24" s="194">
        <f t="shared" si="4"/>
        <v>0</v>
      </c>
    </row>
    <row r="25" spans="1:7">
      <c r="A25" s="135" t="s">
        <v>638</v>
      </c>
      <c r="B25" s="194">
        <v>0</v>
      </c>
      <c r="C25" s="194">
        <v>0</v>
      </c>
      <c r="D25" s="194">
        <f>B25+C25</f>
        <v>0</v>
      </c>
      <c r="E25" s="194">
        <v>0</v>
      </c>
      <c r="F25" s="194">
        <v>0</v>
      </c>
      <c r="G25" s="194">
        <f>D25-E25</f>
        <v>0</v>
      </c>
    </row>
    <row r="26" spans="1:7">
      <c r="A26" s="135" t="s">
        <v>639</v>
      </c>
      <c r="B26" s="194">
        <v>0</v>
      </c>
      <c r="C26" s="194">
        <v>0</v>
      </c>
      <c r="D26" s="194">
        <f>B26+C26</f>
        <v>0</v>
      </c>
      <c r="E26" s="194">
        <v>0</v>
      </c>
      <c r="F26" s="194">
        <v>0</v>
      </c>
      <c r="G26" s="194">
        <f>D26-E26</f>
        <v>0</v>
      </c>
    </row>
    <row r="27" spans="1:7">
      <c r="A27" s="94" t="s">
        <v>640</v>
      </c>
      <c r="B27" s="194">
        <v>0</v>
      </c>
      <c r="C27" s="194">
        <v>0</v>
      </c>
      <c r="D27" s="194">
        <f>B27+C27</f>
        <v>0</v>
      </c>
      <c r="E27" s="194">
        <v>0</v>
      </c>
      <c r="F27" s="194">
        <v>0</v>
      </c>
      <c r="G27" s="194">
        <f>D27-E27</f>
        <v>0</v>
      </c>
    </row>
    <row r="28" spans="1:7" ht="30">
      <c r="A28" s="185" t="s">
        <v>641</v>
      </c>
      <c r="B28" s="194">
        <f>B29+B30</f>
        <v>0</v>
      </c>
      <c r="C28" s="194">
        <f t="shared" ref="C28:G28" si="5">C29+C30</f>
        <v>0</v>
      </c>
      <c r="D28" s="194">
        <f t="shared" si="5"/>
        <v>0</v>
      </c>
      <c r="E28" s="194">
        <f t="shared" si="5"/>
        <v>0</v>
      </c>
      <c r="F28" s="194">
        <f t="shared" si="5"/>
        <v>0</v>
      </c>
      <c r="G28" s="194">
        <f t="shared" si="5"/>
        <v>0</v>
      </c>
    </row>
    <row r="29" spans="1:7">
      <c r="A29" s="135" t="s">
        <v>642</v>
      </c>
      <c r="B29" s="194">
        <v>0</v>
      </c>
      <c r="C29" s="194">
        <v>0</v>
      </c>
      <c r="D29" s="194">
        <f>B29+C29</f>
        <v>0</v>
      </c>
      <c r="E29" s="194">
        <v>0</v>
      </c>
      <c r="F29" s="194">
        <v>0</v>
      </c>
      <c r="G29" s="194">
        <f>D29-E29</f>
        <v>0</v>
      </c>
    </row>
    <row r="30" spans="1:7">
      <c r="A30" s="135" t="s">
        <v>643</v>
      </c>
      <c r="B30" s="194">
        <v>0</v>
      </c>
      <c r="C30" s="194">
        <v>0</v>
      </c>
      <c r="D30" s="194">
        <f>B30+C30</f>
        <v>0</v>
      </c>
      <c r="E30" s="194">
        <v>0</v>
      </c>
      <c r="F30" s="194">
        <v>0</v>
      </c>
      <c r="G30" s="194">
        <f>D30-E30</f>
        <v>0</v>
      </c>
    </row>
    <row r="31" spans="1:7">
      <c r="A31" s="94" t="s">
        <v>644</v>
      </c>
      <c r="B31" s="194">
        <v>0</v>
      </c>
      <c r="C31" s="194">
        <v>0</v>
      </c>
      <c r="D31" s="194">
        <f>B31+C31</f>
        <v>0</v>
      </c>
      <c r="E31" s="194">
        <v>0</v>
      </c>
      <c r="F31" s="194">
        <v>0</v>
      </c>
      <c r="G31" s="194">
        <f>D31-E31</f>
        <v>0</v>
      </c>
    </row>
    <row r="32" spans="1:7">
      <c r="A32" s="60"/>
      <c r="B32" s="195"/>
      <c r="C32" s="195"/>
      <c r="D32" s="195"/>
      <c r="E32" s="195"/>
      <c r="F32" s="195"/>
      <c r="G32" s="195"/>
    </row>
    <row r="33" spans="1:7">
      <c r="A33" s="92" t="s">
        <v>646</v>
      </c>
      <c r="B33" s="192">
        <f>B9+B21</f>
        <v>21612916.91</v>
      </c>
      <c r="C33" s="192">
        <f t="shared" ref="C33:G33" si="6">C9+C21</f>
        <v>-431614.33999999985</v>
      </c>
      <c r="D33" s="192">
        <f t="shared" si="6"/>
        <v>21181302.57</v>
      </c>
      <c r="E33" s="192">
        <f t="shared" si="6"/>
        <v>13384954.140000001</v>
      </c>
      <c r="F33" s="192">
        <f t="shared" si="6"/>
        <v>13384954.140000001</v>
      </c>
      <c r="G33" s="192">
        <f t="shared" si="6"/>
        <v>7796348.4300000025</v>
      </c>
    </row>
    <row r="34" spans="1:7">
      <c r="A34" s="165"/>
      <c r="B34" s="197"/>
      <c r="C34" s="197"/>
      <c r="D34" s="197"/>
      <c r="E34" s="197"/>
      <c r="F34" s="197"/>
      <c r="G34" s="197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sqref="A1:XFD1048576"/>
    </sheetView>
  </sheetViews>
  <sheetFormatPr baseColWidth="10" defaultColWidth="11.42578125" defaultRowHeight="15"/>
  <cols>
    <col min="1" max="1" width="103" style="198" bestFit="1" customWidth="1"/>
    <col min="2" max="7" width="20.7109375" style="198" customWidth="1"/>
    <col min="8" max="16384" width="11.42578125" style="198"/>
  </cols>
  <sheetData>
    <row r="1" spans="1:7">
      <c r="A1" s="32" t="s">
        <v>647</v>
      </c>
      <c r="B1" s="33"/>
      <c r="C1" s="33"/>
      <c r="D1" s="33"/>
      <c r="E1" s="33"/>
      <c r="F1" s="33"/>
      <c r="G1" s="34"/>
    </row>
    <row r="2" spans="1:7">
      <c r="A2" s="35" t="s">
        <v>648</v>
      </c>
      <c r="B2" s="36"/>
      <c r="C2" s="36"/>
      <c r="D2" s="36"/>
      <c r="E2" s="36"/>
      <c r="F2" s="36"/>
      <c r="G2" s="37"/>
    </row>
    <row r="3" spans="1:7">
      <c r="A3" s="38" t="s">
        <v>2</v>
      </c>
      <c r="B3" s="39"/>
      <c r="C3" s="39"/>
      <c r="D3" s="39"/>
      <c r="E3" s="39"/>
      <c r="F3" s="39"/>
      <c r="G3" s="40"/>
    </row>
    <row r="4" spans="1:7">
      <c r="A4" s="199" t="s">
        <v>649</v>
      </c>
      <c r="B4" s="200">
        <v>2019</v>
      </c>
      <c r="C4" s="200">
        <v>2020</v>
      </c>
      <c r="D4" s="200">
        <v>2021</v>
      </c>
      <c r="E4" s="200">
        <v>2022</v>
      </c>
      <c r="F4" s="200">
        <v>2023</v>
      </c>
      <c r="G4" s="200">
        <v>2024</v>
      </c>
    </row>
    <row r="5" spans="1:7" ht="32.25">
      <c r="A5" s="150"/>
      <c r="B5" s="201" t="s">
        <v>650</v>
      </c>
      <c r="C5" s="201" t="s">
        <v>651</v>
      </c>
      <c r="D5" s="201" t="s">
        <v>652</v>
      </c>
      <c r="E5" s="201" t="s">
        <v>653</v>
      </c>
      <c r="F5" s="201" t="s">
        <v>654</v>
      </c>
      <c r="G5" s="202" t="s">
        <v>655</v>
      </c>
    </row>
    <row r="6" spans="1:7">
      <c r="A6" s="203" t="s">
        <v>656</v>
      </c>
      <c r="B6" s="204">
        <f>SUM(B8:B19)</f>
        <v>0</v>
      </c>
      <c r="C6" s="204">
        <f t="shared" ref="C6:G6" si="0">SUM(C8:C19)</f>
        <v>0</v>
      </c>
      <c r="D6" s="204">
        <f t="shared" si="0"/>
        <v>0</v>
      </c>
      <c r="E6" s="204">
        <f t="shared" si="0"/>
        <v>0</v>
      </c>
      <c r="F6" s="204">
        <f t="shared" si="0"/>
        <v>61025662.959999993</v>
      </c>
      <c r="G6" s="204">
        <f t="shared" si="0"/>
        <v>60450759.640000001</v>
      </c>
    </row>
    <row r="7" spans="1:7">
      <c r="A7" s="11" t="s">
        <v>657</v>
      </c>
      <c r="B7" s="205"/>
      <c r="C7" s="205"/>
      <c r="D7" s="205"/>
      <c r="E7" s="205"/>
      <c r="F7" s="205"/>
      <c r="G7" s="205"/>
    </row>
    <row r="8" spans="1:7">
      <c r="A8" s="206" t="s">
        <v>658</v>
      </c>
      <c r="B8" s="207">
        <v>0</v>
      </c>
      <c r="C8" s="207">
        <v>0</v>
      </c>
      <c r="D8" s="207">
        <v>0</v>
      </c>
      <c r="E8" s="207">
        <v>0</v>
      </c>
      <c r="F8" s="207">
        <v>37130</v>
      </c>
      <c r="G8" s="207">
        <v>78025.89</v>
      </c>
    </row>
    <row r="9" spans="1:7">
      <c r="A9" s="206" t="s">
        <v>659</v>
      </c>
      <c r="B9" s="207">
        <v>0</v>
      </c>
      <c r="C9" s="207">
        <v>0</v>
      </c>
      <c r="D9" s="207">
        <v>0</v>
      </c>
      <c r="E9" s="207">
        <v>0</v>
      </c>
      <c r="F9" s="207">
        <v>0</v>
      </c>
      <c r="G9" s="207">
        <v>0</v>
      </c>
    </row>
    <row r="10" spans="1:7">
      <c r="A10" s="206" t="s">
        <v>660</v>
      </c>
      <c r="B10" s="207">
        <v>0</v>
      </c>
      <c r="C10" s="207">
        <v>0</v>
      </c>
      <c r="D10" s="207">
        <v>0</v>
      </c>
      <c r="E10" s="207">
        <v>0</v>
      </c>
      <c r="F10" s="207">
        <v>0</v>
      </c>
      <c r="G10" s="207">
        <v>0</v>
      </c>
    </row>
    <row r="11" spans="1:7">
      <c r="A11" s="206" t="s">
        <v>661</v>
      </c>
      <c r="B11" s="207">
        <v>0</v>
      </c>
      <c r="C11" s="207">
        <v>0</v>
      </c>
      <c r="D11" s="207">
        <v>0</v>
      </c>
      <c r="E11" s="207">
        <v>0</v>
      </c>
      <c r="F11" s="207">
        <v>42928.28</v>
      </c>
      <c r="G11" s="207">
        <v>43151.66</v>
      </c>
    </row>
    <row r="12" spans="1:7">
      <c r="A12" s="206" t="s">
        <v>662</v>
      </c>
      <c r="B12" s="207">
        <v>0</v>
      </c>
      <c r="C12" s="207">
        <v>0</v>
      </c>
      <c r="D12" s="207">
        <v>0</v>
      </c>
      <c r="E12" s="207">
        <v>0</v>
      </c>
      <c r="F12" s="207">
        <v>115016.36</v>
      </c>
      <c r="G12" s="207">
        <v>77752.460000000006</v>
      </c>
    </row>
    <row r="13" spans="1:7">
      <c r="A13" s="206" t="s">
        <v>663</v>
      </c>
      <c r="B13" s="207">
        <v>0</v>
      </c>
      <c r="C13" s="207">
        <v>0</v>
      </c>
      <c r="D13" s="207">
        <v>0</v>
      </c>
      <c r="E13" s="207">
        <v>0</v>
      </c>
      <c r="F13" s="207">
        <v>310200.76</v>
      </c>
      <c r="G13" s="207">
        <v>475851.39</v>
      </c>
    </row>
    <row r="14" spans="1:7">
      <c r="A14" s="206" t="s">
        <v>664</v>
      </c>
      <c r="B14" s="207">
        <v>0</v>
      </c>
      <c r="C14" s="207">
        <v>0</v>
      </c>
      <c r="D14" s="207">
        <v>0</v>
      </c>
      <c r="E14" s="207">
        <v>0</v>
      </c>
      <c r="F14" s="207">
        <v>0</v>
      </c>
      <c r="G14" s="207">
        <v>0</v>
      </c>
    </row>
    <row r="15" spans="1:7">
      <c r="A15" s="206" t="s">
        <v>665</v>
      </c>
      <c r="B15" s="207">
        <v>0</v>
      </c>
      <c r="C15" s="207">
        <v>0</v>
      </c>
      <c r="D15" s="207">
        <v>0</v>
      </c>
      <c r="E15" s="207">
        <v>0</v>
      </c>
      <c r="F15" s="207">
        <v>59721418.369999997</v>
      </c>
      <c r="G15" s="207">
        <v>59296416.130000003</v>
      </c>
    </row>
    <row r="16" spans="1:7">
      <c r="A16" s="206" t="s">
        <v>666</v>
      </c>
      <c r="B16" s="207">
        <v>0</v>
      </c>
      <c r="C16" s="207">
        <v>0</v>
      </c>
      <c r="D16" s="207">
        <v>0</v>
      </c>
      <c r="E16" s="207">
        <v>0</v>
      </c>
      <c r="F16" s="207">
        <v>0</v>
      </c>
      <c r="G16" s="207">
        <v>0</v>
      </c>
    </row>
    <row r="17" spans="1:7">
      <c r="A17" s="206" t="s">
        <v>667</v>
      </c>
      <c r="B17" s="207">
        <v>0</v>
      </c>
      <c r="C17" s="207">
        <v>0</v>
      </c>
      <c r="D17" s="207">
        <v>0</v>
      </c>
      <c r="E17" s="207">
        <v>0</v>
      </c>
      <c r="F17" s="207">
        <v>798969.19</v>
      </c>
      <c r="G17" s="207">
        <v>479562.11</v>
      </c>
    </row>
    <row r="18" spans="1:7">
      <c r="A18" s="206" t="s">
        <v>668</v>
      </c>
      <c r="B18" s="207">
        <v>0</v>
      </c>
      <c r="C18" s="207">
        <v>0</v>
      </c>
      <c r="D18" s="207">
        <v>0</v>
      </c>
      <c r="E18" s="207">
        <v>0</v>
      </c>
      <c r="F18" s="207">
        <v>0</v>
      </c>
      <c r="G18" s="207">
        <v>0</v>
      </c>
    </row>
    <row r="19" spans="1:7">
      <c r="A19" s="206" t="s">
        <v>669</v>
      </c>
      <c r="B19" s="207">
        <v>0</v>
      </c>
      <c r="C19" s="207">
        <v>0</v>
      </c>
      <c r="D19" s="207">
        <v>0</v>
      </c>
      <c r="E19" s="207">
        <v>0</v>
      </c>
      <c r="F19" s="207">
        <v>0</v>
      </c>
      <c r="G19" s="207">
        <v>0</v>
      </c>
    </row>
    <row r="20" spans="1:7">
      <c r="A20" s="208"/>
      <c r="B20" s="209"/>
      <c r="C20" s="209"/>
      <c r="D20" s="209"/>
      <c r="E20" s="209"/>
      <c r="F20" s="209"/>
      <c r="G20" s="209"/>
    </row>
    <row r="21" spans="1:7">
      <c r="A21" s="11" t="s">
        <v>670</v>
      </c>
      <c r="B21" s="205">
        <f>SUM(B22:B26)</f>
        <v>0</v>
      </c>
      <c r="C21" s="205">
        <f t="shared" ref="C21:F21" si="1">SUM(C22:C26)</f>
        <v>0</v>
      </c>
      <c r="D21" s="205">
        <f t="shared" si="1"/>
        <v>0</v>
      </c>
      <c r="E21" s="205">
        <f t="shared" si="1"/>
        <v>0</v>
      </c>
      <c r="F21" s="205">
        <f t="shared" si="1"/>
        <v>24208943.350000001</v>
      </c>
      <c r="G21" s="205">
        <f>SUM(G22:G26)</f>
        <v>24330685.050000001</v>
      </c>
    </row>
    <row r="22" spans="1:7">
      <c r="A22" s="206" t="s">
        <v>671</v>
      </c>
      <c r="B22" s="207">
        <v>0</v>
      </c>
      <c r="C22" s="207">
        <v>0</v>
      </c>
      <c r="D22" s="207">
        <v>0</v>
      </c>
      <c r="E22" s="207">
        <v>0</v>
      </c>
      <c r="F22" s="207">
        <v>23664083.350000001</v>
      </c>
      <c r="G22" s="207">
        <v>24112747.050000001</v>
      </c>
    </row>
    <row r="23" spans="1:7">
      <c r="A23" s="206" t="s">
        <v>672</v>
      </c>
      <c r="B23" s="207">
        <v>0</v>
      </c>
      <c r="C23" s="207">
        <v>0</v>
      </c>
      <c r="D23" s="207">
        <v>0</v>
      </c>
      <c r="E23" s="207">
        <v>0</v>
      </c>
      <c r="F23" s="207">
        <v>544860</v>
      </c>
      <c r="G23" s="207">
        <v>217938</v>
      </c>
    </row>
    <row r="24" spans="1:7">
      <c r="A24" s="206" t="s">
        <v>673</v>
      </c>
      <c r="B24" s="207">
        <v>0</v>
      </c>
      <c r="C24" s="207">
        <v>0</v>
      </c>
      <c r="D24" s="207">
        <v>0</v>
      </c>
      <c r="E24" s="207">
        <v>0</v>
      </c>
      <c r="F24" s="207">
        <v>0</v>
      </c>
      <c r="G24" s="207">
        <v>0</v>
      </c>
    </row>
    <row r="25" spans="1:7">
      <c r="A25" s="206" t="s">
        <v>674</v>
      </c>
      <c r="B25" s="207">
        <v>0</v>
      </c>
      <c r="C25" s="207">
        <v>0</v>
      </c>
      <c r="D25" s="207">
        <v>0</v>
      </c>
      <c r="E25" s="207">
        <v>0</v>
      </c>
      <c r="F25" s="207">
        <v>0</v>
      </c>
      <c r="G25" s="207">
        <v>0</v>
      </c>
    </row>
    <row r="26" spans="1:7">
      <c r="A26" s="206" t="s">
        <v>675</v>
      </c>
      <c r="B26" s="207">
        <v>0</v>
      </c>
      <c r="C26" s="207">
        <v>0</v>
      </c>
      <c r="D26" s="207">
        <v>0</v>
      </c>
      <c r="E26" s="207">
        <v>0</v>
      </c>
      <c r="F26" s="207">
        <v>0</v>
      </c>
      <c r="G26" s="207">
        <v>0</v>
      </c>
    </row>
    <row r="27" spans="1:7">
      <c r="A27" s="208"/>
      <c r="B27" s="209"/>
      <c r="C27" s="209"/>
      <c r="D27" s="209"/>
      <c r="E27" s="209"/>
      <c r="F27" s="209"/>
      <c r="G27" s="209"/>
    </row>
    <row r="28" spans="1:7">
      <c r="A28" s="11" t="s">
        <v>676</v>
      </c>
      <c r="B28" s="205">
        <f>B29</f>
        <v>0</v>
      </c>
      <c r="C28" s="205">
        <f t="shared" ref="C28:G28" si="2">C29</f>
        <v>0</v>
      </c>
      <c r="D28" s="205">
        <f t="shared" si="2"/>
        <v>0</v>
      </c>
      <c r="E28" s="205">
        <f t="shared" si="2"/>
        <v>0</v>
      </c>
      <c r="F28" s="205">
        <f t="shared" si="2"/>
        <v>0</v>
      </c>
      <c r="G28" s="205">
        <f t="shared" si="2"/>
        <v>0</v>
      </c>
    </row>
    <row r="29" spans="1:7">
      <c r="A29" s="206" t="s">
        <v>298</v>
      </c>
      <c r="B29" s="207">
        <v>0</v>
      </c>
      <c r="C29" s="207">
        <v>0</v>
      </c>
      <c r="D29" s="207">
        <v>0</v>
      </c>
      <c r="E29" s="207">
        <v>0</v>
      </c>
      <c r="F29" s="207">
        <v>0</v>
      </c>
      <c r="G29" s="207">
        <v>0</v>
      </c>
    </row>
    <row r="30" spans="1:7">
      <c r="A30" s="208"/>
      <c r="B30" s="209"/>
      <c r="C30" s="209"/>
      <c r="D30" s="209"/>
      <c r="E30" s="209"/>
      <c r="F30" s="209"/>
      <c r="G30" s="209"/>
    </row>
    <row r="31" spans="1:7">
      <c r="A31" s="11" t="s">
        <v>677</v>
      </c>
      <c r="B31" s="205">
        <f>B6+B21+B28</f>
        <v>0</v>
      </c>
      <c r="C31" s="205">
        <f t="shared" ref="C31:F31" si="3">C6+C21+C28</f>
        <v>0</v>
      </c>
      <c r="D31" s="205">
        <f t="shared" si="3"/>
        <v>0</v>
      </c>
      <c r="E31" s="205">
        <f t="shared" si="3"/>
        <v>0</v>
      </c>
      <c r="F31" s="205">
        <f t="shared" si="3"/>
        <v>85234606.310000002</v>
      </c>
      <c r="G31" s="205">
        <f>G6+G21+G28</f>
        <v>84781444.689999998</v>
      </c>
    </row>
    <row r="32" spans="1:7">
      <c r="A32" s="208"/>
      <c r="B32" s="209"/>
      <c r="C32" s="209"/>
      <c r="D32" s="209"/>
      <c r="E32" s="209"/>
      <c r="F32" s="209"/>
      <c r="G32" s="209"/>
    </row>
    <row r="33" spans="1:7">
      <c r="A33" s="11" t="s">
        <v>300</v>
      </c>
      <c r="B33" s="209"/>
      <c r="C33" s="209"/>
      <c r="D33" s="209"/>
      <c r="E33" s="209"/>
      <c r="F33" s="209"/>
      <c r="G33" s="209"/>
    </row>
    <row r="34" spans="1:7">
      <c r="A34" s="210" t="s">
        <v>678</v>
      </c>
      <c r="B34" s="207">
        <v>0</v>
      </c>
      <c r="C34" s="207">
        <v>0</v>
      </c>
      <c r="D34" s="207">
        <v>0</v>
      </c>
      <c r="E34" s="207">
        <v>0</v>
      </c>
      <c r="F34" s="207">
        <v>0</v>
      </c>
      <c r="G34" s="207">
        <v>0</v>
      </c>
    </row>
    <row r="35" spans="1:7">
      <c r="A35" s="210" t="s">
        <v>679</v>
      </c>
      <c r="B35" s="207">
        <v>0</v>
      </c>
      <c r="C35" s="207">
        <v>0</v>
      </c>
      <c r="D35" s="207">
        <v>0</v>
      </c>
      <c r="E35" s="207">
        <v>0</v>
      </c>
      <c r="F35" s="207">
        <v>0</v>
      </c>
      <c r="G35" s="207">
        <v>0</v>
      </c>
    </row>
    <row r="36" spans="1:7">
      <c r="A36" s="11" t="s">
        <v>680</v>
      </c>
      <c r="B36" s="205">
        <f>B34+B35</f>
        <v>0</v>
      </c>
      <c r="C36" s="205">
        <f t="shared" ref="C36:G36" si="4">C34+C35</f>
        <v>0</v>
      </c>
      <c r="D36" s="205">
        <f t="shared" si="4"/>
        <v>0</v>
      </c>
      <c r="E36" s="205">
        <f t="shared" si="4"/>
        <v>0</v>
      </c>
      <c r="F36" s="205">
        <f t="shared" si="4"/>
        <v>0</v>
      </c>
      <c r="G36" s="205">
        <f t="shared" si="4"/>
        <v>0</v>
      </c>
    </row>
    <row r="37" spans="1:7">
      <c r="A37" s="211"/>
      <c r="B37" s="211"/>
      <c r="C37" s="211"/>
      <c r="D37" s="211"/>
      <c r="E37" s="211"/>
      <c r="F37" s="211"/>
      <c r="G37" s="211"/>
    </row>
    <row r="38" spans="1:7">
      <c r="A38" s="212"/>
    </row>
    <row r="39" spans="1:7">
      <c r="A39" s="213" t="s">
        <v>681</v>
      </c>
      <c r="B39" s="213"/>
      <c r="C39" s="213"/>
      <c r="D39" s="213"/>
      <c r="E39" s="213"/>
      <c r="F39" s="213"/>
      <c r="G39" s="213"/>
    </row>
    <row r="40" spans="1:7">
      <c r="A40" s="213" t="s">
        <v>682</v>
      </c>
      <c r="B40" s="213"/>
      <c r="C40" s="213"/>
      <c r="D40" s="213"/>
      <c r="E40" s="213"/>
      <c r="F40" s="213"/>
      <c r="G40" s="213"/>
    </row>
  </sheetData>
  <mergeCells count="6">
    <mergeCell ref="A1:G1"/>
    <mergeCell ref="A2:G2"/>
    <mergeCell ref="A3:G3"/>
    <mergeCell ref="A4:A5"/>
    <mergeCell ref="A39:G39"/>
    <mergeCell ref="A40:G40"/>
  </mergeCells>
  <dataValidations count="2">
    <dataValidation type="decimal" allowBlank="1" showInputMessage="1" showErrorMessage="1" sqref="B6:G36">
      <formula1>-1.79769313486231E+100</formula1>
      <formula2>1.79769313486231E+100</formula2>
    </dataValidation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sqref="A1:XFD1048576"/>
    </sheetView>
  </sheetViews>
  <sheetFormatPr baseColWidth="10" defaultRowHeight="15"/>
  <cols>
    <col min="1" max="1" width="61.85546875" bestFit="1" customWidth="1"/>
    <col min="2" max="7" width="16.85546875" customWidth="1"/>
  </cols>
  <sheetData>
    <row r="1" spans="1:7">
      <c r="A1" s="214" t="s">
        <v>647</v>
      </c>
      <c r="B1" s="215"/>
      <c r="C1" s="215"/>
      <c r="D1" s="215"/>
      <c r="E1" s="215"/>
      <c r="F1" s="215"/>
      <c r="G1" s="216"/>
    </row>
    <row r="2" spans="1:7">
      <c r="A2" s="217" t="s">
        <v>683</v>
      </c>
      <c r="B2" s="218"/>
      <c r="C2" s="218"/>
      <c r="D2" s="218"/>
      <c r="E2" s="218"/>
      <c r="F2" s="218"/>
      <c r="G2" s="219"/>
    </row>
    <row r="3" spans="1:7">
      <c r="A3" s="220" t="s">
        <v>2</v>
      </c>
      <c r="B3" s="221"/>
      <c r="C3" s="221"/>
      <c r="D3" s="221"/>
      <c r="E3" s="221"/>
      <c r="F3" s="221"/>
      <c r="G3" s="222"/>
    </row>
    <row r="4" spans="1:7">
      <c r="A4" s="223" t="s">
        <v>684</v>
      </c>
      <c r="B4" s="200">
        <v>2019</v>
      </c>
      <c r="C4" s="200">
        <v>2020</v>
      </c>
      <c r="D4" s="200">
        <v>2021</v>
      </c>
      <c r="E4" s="200">
        <v>2022</v>
      </c>
      <c r="F4" s="200">
        <v>2023</v>
      </c>
      <c r="G4" s="224">
        <v>2024</v>
      </c>
    </row>
    <row r="5" spans="1:7" ht="32.25">
      <c r="A5" s="225"/>
      <c r="B5" s="226" t="s">
        <v>650</v>
      </c>
      <c r="C5" s="226" t="s">
        <v>651</v>
      </c>
      <c r="D5" s="226" t="s">
        <v>652</v>
      </c>
      <c r="E5" s="226" t="s">
        <v>653</v>
      </c>
      <c r="F5" s="226" t="s">
        <v>654</v>
      </c>
      <c r="G5" s="227" t="s">
        <v>685</v>
      </c>
    </row>
    <row r="6" spans="1:7">
      <c r="A6" s="130" t="s">
        <v>686</v>
      </c>
      <c r="B6" s="228">
        <f t="shared" ref="B6:G6" si="0">SUM(B7:B15)</f>
        <v>0</v>
      </c>
      <c r="C6" s="228">
        <f t="shared" si="0"/>
        <v>0</v>
      </c>
      <c r="D6" s="228">
        <f t="shared" si="0"/>
        <v>0</v>
      </c>
      <c r="E6" s="228">
        <f t="shared" si="0"/>
        <v>0</v>
      </c>
      <c r="F6" s="228">
        <f t="shared" si="0"/>
        <v>-39920540.490000002</v>
      </c>
      <c r="G6" s="228">
        <f t="shared" si="0"/>
        <v>-48551402.949999996</v>
      </c>
    </row>
    <row r="7" spans="1:7">
      <c r="A7" s="229" t="s">
        <v>687</v>
      </c>
      <c r="B7" s="230">
        <v>0</v>
      </c>
      <c r="C7" s="230">
        <v>0</v>
      </c>
      <c r="D7" s="230">
        <v>0</v>
      </c>
      <c r="E7" s="230">
        <v>0</v>
      </c>
      <c r="F7" s="230">
        <v>-10199017.08</v>
      </c>
      <c r="G7" s="230">
        <v>-8162808.71</v>
      </c>
    </row>
    <row r="8" spans="1:7">
      <c r="A8" s="229" t="s">
        <v>688</v>
      </c>
      <c r="B8" s="230">
        <v>0</v>
      </c>
      <c r="C8" s="230">
        <v>0</v>
      </c>
      <c r="D8" s="230">
        <v>0</v>
      </c>
      <c r="E8" s="230">
        <v>0</v>
      </c>
      <c r="F8" s="230">
        <v>-8053031.6500000004</v>
      </c>
      <c r="G8" s="230">
        <v>-3443491.8</v>
      </c>
    </row>
    <row r="9" spans="1:7">
      <c r="A9" s="229" t="s">
        <v>689</v>
      </c>
      <c r="B9" s="230">
        <v>0</v>
      </c>
      <c r="C9" s="230">
        <v>0</v>
      </c>
      <c r="D9" s="230">
        <v>0</v>
      </c>
      <c r="E9" s="230">
        <v>0</v>
      </c>
      <c r="F9" s="230">
        <v>-8410733.3800000008</v>
      </c>
      <c r="G9" s="230">
        <v>-7489466.3499999996</v>
      </c>
    </row>
    <row r="10" spans="1:7">
      <c r="A10" s="229" t="s">
        <v>690</v>
      </c>
      <c r="B10" s="230">
        <v>0</v>
      </c>
      <c r="C10" s="230">
        <v>0</v>
      </c>
      <c r="D10" s="230">
        <v>0</v>
      </c>
      <c r="E10" s="230">
        <v>0</v>
      </c>
      <c r="F10" s="230">
        <v>-12839746.82</v>
      </c>
      <c r="G10" s="230">
        <v>-18792529.32</v>
      </c>
    </row>
    <row r="11" spans="1:7">
      <c r="A11" s="229" t="s">
        <v>691</v>
      </c>
      <c r="B11" s="230">
        <v>0</v>
      </c>
      <c r="C11" s="230">
        <v>0</v>
      </c>
      <c r="D11" s="230">
        <v>0</v>
      </c>
      <c r="E11" s="230">
        <v>0</v>
      </c>
      <c r="F11" s="230">
        <v>-119617.13</v>
      </c>
      <c r="G11" s="230">
        <v>-2569024.0499999998</v>
      </c>
    </row>
    <row r="12" spans="1:7">
      <c r="A12" s="229" t="s">
        <v>692</v>
      </c>
      <c r="B12" s="230">
        <v>0</v>
      </c>
      <c r="C12" s="230">
        <v>0</v>
      </c>
      <c r="D12" s="230">
        <v>0</v>
      </c>
      <c r="E12" s="230">
        <v>0</v>
      </c>
      <c r="F12" s="230">
        <v>-298394.43</v>
      </c>
      <c r="G12" s="230">
        <v>-8094082.7199999997</v>
      </c>
    </row>
    <row r="13" spans="1:7">
      <c r="A13" s="229" t="s">
        <v>693</v>
      </c>
      <c r="B13" s="230">
        <v>0</v>
      </c>
      <c r="C13" s="230">
        <v>0</v>
      </c>
      <c r="D13" s="230">
        <v>0</v>
      </c>
      <c r="E13" s="230">
        <v>0</v>
      </c>
      <c r="F13" s="230">
        <v>0</v>
      </c>
      <c r="G13" s="230">
        <v>0</v>
      </c>
    </row>
    <row r="14" spans="1:7">
      <c r="A14" s="229" t="s">
        <v>694</v>
      </c>
      <c r="B14" s="230">
        <v>0</v>
      </c>
      <c r="C14" s="230">
        <v>0</v>
      </c>
      <c r="D14" s="230">
        <v>0</v>
      </c>
      <c r="E14" s="230">
        <v>0</v>
      </c>
      <c r="F14" s="230">
        <v>0</v>
      </c>
      <c r="G14" s="230">
        <v>0</v>
      </c>
    </row>
    <row r="15" spans="1:7">
      <c r="A15" s="229" t="s">
        <v>695</v>
      </c>
      <c r="B15" s="230">
        <v>0</v>
      </c>
      <c r="C15" s="230">
        <v>0</v>
      </c>
      <c r="D15" s="230">
        <v>0</v>
      </c>
      <c r="E15" s="230">
        <v>0</v>
      </c>
      <c r="F15" s="230">
        <v>0</v>
      </c>
      <c r="G15" s="230">
        <v>0</v>
      </c>
    </row>
    <row r="16" spans="1:7">
      <c r="A16" s="231"/>
      <c r="B16" s="232"/>
      <c r="C16" s="232"/>
      <c r="D16" s="232"/>
      <c r="E16" s="232"/>
      <c r="F16" s="232"/>
      <c r="G16" s="232"/>
    </row>
    <row r="17" spans="1:7">
      <c r="A17" s="233" t="s">
        <v>696</v>
      </c>
      <c r="B17" s="228">
        <f t="shared" ref="B17:G17" si="1">SUM(B18:B26)</f>
        <v>0</v>
      </c>
      <c r="C17" s="228">
        <f t="shared" si="1"/>
        <v>0</v>
      </c>
      <c r="D17" s="228">
        <f t="shared" si="1"/>
        <v>0</v>
      </c>
      <c r="E17" s="228">
        <f t="shared" si="1"/>
        <v>0</v>
      </c>
      <c r="F17" s="228">
        <f t="shared" si="1"/>
        <v>-34523481.82</v>
      </c>
      <c r="G17" s="228">
        <f t="shared" si="1"/>
        <v>-80240383.49000001</v>
      </c>
    </row>
    <row r="18" spans="1:7">
      <c r="A18" s="229" t="s">
        <v>687</v>
      </c>
      <c r="B18" s="230">
        <v>0</v>
      </c>
      <c r="C18" s="230">
        <v>0</v>
      </c>
      <c r="D18" s="230">
        <v>0</v>
      </c>
      <c r="E18" s="230">
        <v>0</v>
      </c>
      <c r="F18" s="230">
        <v>-1093377.44</v>
      </c>
      <c r="G18" s="230">
        <v>-10625373.560000001</v>
      </c>
    </row>
    <row r="19" spans="1:7">
      <c r="A19" s="229" t="s">
        <v>688</v>
      </c>
      <c r="B19" s="230">
        <v>0</v>
      </c>
      <c r="C19" s="230">
        <v>0</v>
      </c>
      <c r="D19" s="230">
        <v>0</v>
      </c>
      <c r="E19" s="230">
        <v>0</v>
      </c>
      <c r="F19" s="230">
        <v>-1934181.56</v>
      </c>
      <c r="G19" s="230">
        <v>-12057515.1</v>
      </c>
    </row>
    <row r="20" spans="1:7">
      <c r="A20" s="229" t="s">
        <v>689</v>
      </c>
      <c r="B20" s="230">
        <v>0</v>
      </c>
      <c r="C20" s="230">
        <v>0</v>
      </c>
      <c r="D20" s="230">
        <v>0</v>
      </c>
      <c r="E20" s="230">
        <v>0</v>
      </c>
      <c r="F20" s="230">
        <v>-1042755.81</v>
      </c>
      <c r="G20" s="230">
        <v>-6525505.8300000001</v>
      </c>
    </row>
    <row r="21" spans="1:7">
      <c r="A21" s="229" t="s">
        <v>690</v>
      </c>
      <c r="B21" s="230">
        <v>0</v>
      </c>
      <c r="C21" s="230">
        <v>0</v>
      </c>
      <c r="D21" s="230">
        <v>0</v>
      </c>
      <c r="E21" s="230">
        <v>0</v>
      </c>
      <c r="F21" s="230">
        <v>-4528080.79</v>
      </c>
      <c r="G21" s="230">
        <v>-5147321.3600000003</v>
      </c>
    </row>
    <row r="22" spans="1:7">
      <c r="A22" s="229" t="s">
        <v>691</v>
      </c>
      <c r="B22" s="230">
        <v>0</v>
      </c>
      <c r="C22" s="230">
        <v>0</v>
      </c>
      <c r="D22" s="230">
        <v>0</v>
      </c>
      <c r="E22" s="230">
        <v>0</v>
      </c>
      <c r="F22" s="230">
        <v>-2252000</v>
      </c>
      <c r="G22" s="230">
        <v>-2162350</v>
      </c>
    </row>
    <row r="23" spans="1:7">
      <c r="A23" s="229" t="s">
        <v>692</v>
      </c>
      <c r="B23" s="230">
        <v>0</v>
      </c>
      <c r="C23" s="230">
        <v>0</v>
      </c>
      <c r="D23" s="230">
        <v>0</v>
      </c>
      <c r="E23" s="230">
        <v>0</v>
      </c>
      <c r="F23" s="230">
        <v>-23673086.219999999</v>
      </c>
      <c r="G23" s="230">
        <v>-43722317.640000001</v>
      </c>
    </row>
    <row r="24" spans="1:7">
      <c r="A24" s="229" t="s">
        <v>693</v>
      </c>
      <c r="B24" s="230">
        <v>0</v>
      </c>
      <c r="C24" s="230">
        <v>0</v>
      </c>
      <c r="D24" s="230">
        <v>0</v>
      </c>
      <c r="E24" s="230">
        <v>0</v>
      </c>
      <c r="F24" s="230">
        <v>0</v>
      </c>
      <c r="G24" s="230">
        <v>0</v>
      </c>
    </row>
    <row r="25" spans="1:7">
      <c r="A25" s="229" t="s">
        <v>697</v>
      </c>
      <c r="B25" s="230">
        <v>0</v>
      </c>
      <c r="C25" s="230">
        <v>0</v>
      </c>
      <c r="D25" s="230">
        <v>0</v>
      </c>
      <c r="E25" s="230">
        <v>0</v>
      </c>
      <c r="F25" s="230">
        <v>0</v>
      </c>
      <c r="G25" s="230">
        <v>0</v>
      </c>
    </row>
    <row r="26" spans="1:7">
      <c r="A26" s="229" t="s">
        <v>695</v>
      </c>
      <c r="B26" s="230">
        <v>0</v>
      </c>
      <c r="C26" s="230">
        <v>0</v>
      </c>
      <c r="D26" s="230">
        <v>0</v>
      </c>
      <c r="E26" s="230">
        <v>0</v>
      </c>
      <c r="F26" s="230">
        <v>0</v>
      </c>
      <c r="G26" s="230">
        <v>0</v>
      </c>
    </row>
    <row r="27" spans="1:7">
      <c r="A27" s="231"/>
      <c r="B27" s="232"/>
      <c r="C27" s="232"/>
      <c r="D27" s="232"/>
      <c r="E27" s="232"/>
      <c r="F27" s="232"/>
      <c r="G27" s="232"/>
    </row>
    <row r="28" spans="1:7">
      <c r="A28" s="233" t="s">
        <v>698</v>
      </c>
      <c r="B28" s="228">
        <f t="shared" ref="B28:G28" si="2">B6+B17</f>
        <v>0</v>
      </c>
      <c r="C28" s="228">
        <f t="shared" si="2"/>
        <v>0</v>
      </c>
      <c r="D28" s="228">
        <f t="shared" si="2"/>
        <v>0</v>
      </c>
      <c r="E28" s="228">
        <f t="shared" si="2"/>
        <v>0</v>
      </c>
      <c r="F28" s="228">
        <f t="shared" si="2"/>
        <v>-74444022.310000002</v>
      </c>
      <c r="G28" s="228">
        <f t="shared" si="2"/>
        <v>-128791786.44</v>
      </c>
    </row>
    <row r="29" spans="1:7">
      <c r="A29" s="88"/>
      <c r="B29" s="234"/>
      <c r="C29" s="234"/>
      <c r="D29" s="234"/>
      <c r="E29" s="234"/>
      <c r="F29" s="234"/>
      <c r="G29" s="234"/>
    </row>
    <row r="30" spans="1:7">
      <c r="A30" s="1"/>
    </row>
    <row r="31" spans="1:7">
      <c r="A31" s="235" t="s">
        <v>699</v>
      </c>
      <c r="B31" s="235"/>
      <c r="C31" s="235"/>
      <c r="D31" s="235"/>
      <c r="E31" s="235"/>
      <c r="F31" s="235"/>
      <c r="G31" s="235"/>
    </row>
    <row r="32" spans="1:7">
      <c r="A32" s="235" t="s">
        <v>700</v>
      </c>
      <c r="B32" s="235"/>
      <c r="C32" s="235"/>
      <c r="D32" s="235"/>
      <c r="E32" s="235"/>
      <c r="F32" s="235"/>
      <c r="G32" s="235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B21" sqref="B21"/>
    </sheetView>
  </sheetViews>
  <sheetFormatPr baseColWidth="10" defaultRowHeight="11.25"/>
  <cols>
    <col min="1" max="1" width="77.85546875" style="239" customWidth="1"/>
    <col min="2" max="6" width="14.42578125" style="239" customWidth="1"/>
    <col min="7" max="16384" width="11.42578125" style="239"/>
  </cols>
  <sheetData>
    <row r="1" spans="1:6" ht="45.95" customHeight="1">
      <c r="A1" s="236" t="s">
        <v>701</v>
      </c>
      <c r="B1" s="237"/>
      <c r="C1" s="237"/>
      <c r="D1" s="237"/>
      <c r="E1" s="237"/>
      <c r="F1" s="238"/>
    </row>
    <row r="2" spans="1:6">
      <c r="A2" s="240"/>
      <c r="B2" s="241" t="s">
        <v>236</v>
      </c>
      <c r="C2" s="241"/>
      <c r="D2" s="241"/>
      <c r="E2" s="241"/>
      <c r="F2" s="242"/>
    </row>
    <row r="3" spans="1:6">
      <c r="A3" s="243" t="s">
        <v>4</v>
      </c>
      <c r="B3" s="244" t="s">
        <v>702</v>
      </c>
      <c r="C3" s="245" t="s">
        <v>703</v>
      </c>
      <c r="D3" s="244" t="s">
        <v>704</v>
      </c>
      <c r="E3" s="244" t="s">
        <v>705</v>
      </c>
      <c r="F3" s="243" t="s">
        <v>706</v>
      </c>
    </row>
    <row r="4" spans="1:6" ht="5.0999999999999996" customHeight="1">
      <c r="A4" s="246"/>
      <c r="B4" s="247"/>
      <c r="C4" s="247"/>
      <c r="D4" s="247"/>
      <c r="E4" s="247"/>
      <c r="F4" s="247"/>
    </row>
    <row r="5" spans="1:6" ht="11.25" customHeight="1">
      <c r="A5" s="248" t="s">
        <v>707</v>
      </c>
      <c r="B5" s="249">
        <f t="shared" ref="B5:E5" si="0">+B6+B37</f>
        <v>5646955.5499999998</v>
      </c>
      <c r="C5" s="249">
        <f t="shared" si="0"/>
        <v>11479563.33</v>
      </c>
      <c r="D5" s="249">
        <f t="shared" si="0"/>
        <v>17465017.739999998</v>
      </c>
      <c r="E5" s="249">
        <f t="shared" si="0"/>
        <v>0</v>
      </c>
      <c r="F5" s="249"/>
    </row>
    <row r="6" spans="1:6" ht="12.75">
      <c r="A6" s="250" t="s">
        <v>242</v>
      </c>
      <c r="B6" s="251">
        <f t="shared" ref="B6:E6" si="1">+B7+B15+B27+B30+B36</f>
        <v>269086.55</v>
      </c>
      <c r="C6" s="251">
        <f t="shared" si="1"/>
        <v>723825.33</v>
      </c>
      <c r="D6" s="251">
        <f t="shared" si="1"/>
        <v>1331410.74</v>
      </c>
      <c r="E6" s="251">
        <f t="shared" si="1"/>
        <v>0</v>
      </c>
      <c r="F6" s="251"/>
    </row>
    <row r="7" spans="1:6" ht="12.75">
      <c r="A7" s="252" t="s">
        <v>708</v>
      </c>
      <c r="B7" s="253">
        <f t="shared" ref="B7:E7" si="2">+B8+B9+B10+B11+B12+B13+B14</f>
        <v>26320.97</v>
      </c>
      <c r="C7" s="253">
        <f t="shared" si="2"/>
        <v>350450.26</v>
      </c>
      <c r="D7" s="253">
        <f t="shared" si="2"/>
        <v>595136.06000000006</v>
      </c>
      <c r="E7" s="253">
        <f t="shared" si="2"/>
        <v>0</v>
      </c>
      <c r="F7" s="253"/>
    </row>
    <row r="8" spans="1:6" ht="12.75">
      <c r="A8" s="254" t="s">
        <v>709</v>
      </c>
      <c r="B8" s="255">
        <v>0</v>
      </c>
      <c r="C8" s="255">
        <v>55690</v>
      </c>
      <c r="D8" s="255">
        <v>56016</v>
      </c>
      <c r="E8" s="255">
        <v>0</v>
      </c>
      <c r="F8" s="255"/>
    </row>
    <row r="9" spans="1:6" ht="12.75">
      <c r="A9" s="256" t="s">
        <v>710</v>
      </c>
      <c r="B9" s="255">
        <v>0</v>
      </c>
      <c r="C9" s="255">
        <v>0</v>
      </c>
      <c r="D9" s="255">
        <v>0</v>
      </c>
      <c r="E9" s="255">
        <v>0</v>
      </c>
      <c r="F9" s="255"/>
    </row>
    <row r="10" spans="1:6" ht="12.75">
      <c r="A10" s="256" t="s">
        <v>711</v>
      </c>
      <c r="B10" s="255">
        <v>0</v>
      </c>
      <c r="C10" s="255">
        <v>0</v>
      </c>
      <c r="D10" s="255">
        <v>0</v>
      </c>
      <c r="E10" s="255">
        <v>0</v>
      </c>
      <c r="F10" s="255"/>
    </row>
    <row r="11" spans="1:6" ht="12.75">
      <c r="A11" s="256" t="s">
        <v>712</v>
      </c>
      <c r="B11" s="255">
        <v>0</v>
      </c>
      <c r="C11" s="255">
        <v>19098.060000000001</v>
      </c>
      <c r="D11" s="255">
        <v>26115.63</v>
      </c>
      <c r="E11" s="255">
        <v>0</v>
      </c>
      <c r="F11" s="255"/>
    </row>
    <row r="12" spans="1:6" ht="12.75">
      <c r="A12" s="256" t="s">
        <v>713</v>
      </c>
      <c r="B12" s="255">
        <v>10320.969999999999</v>
      </c>
      <c r="C12" s="255">
        <v>50896.45</v>
      </c>
      <c r="D12" s="255">
        <v>64175.18</v>
      </c>
      <c r="E12" s="255">
        <v>0</v>
      </c>
      <c r="F12" s="255"/>
    </row>
    <row r="13" spans="1:6" ht="12.75">
      <c r="A13" s="256" t="s">
        <v>714</v>
      </c>
      <c r="B13" s="255">
        <v>16000</v>
      </c>
      <c r="C13" s="255">
        <v>224765.75</v>
      </c>
      <c r="D13" s="255">
        <v>448829.25</v>
      </c>
      <c r="E13" s="255">
        <v>0</v>
      </c>
      <c r="F13" s="255"/>
    </row>
    <row r="14" spans="1:6" ht="12.75">
      <c r="A14" s="256" t="s">
        <v>715</v>
      </c>
      <c r="B14" s="255">
        <v>0</v>
      </c>
      <c r="C14" s="255">
        <v>0</v>
      </c>
      <c r="D14" s="255">
        <v>0</v>
      </c>
      <c r="E14" s="255">
        <v>0</v>
      </c>
      <c r="F14" s="255"/>
    </row>
    <row r="15" spans="1:6" ht="12.75">
      <c r="A15" s="257" t="s">
        <v>716</v>
      </c>
      <c r="B15" s="253">
        <f t="shared" ref="B15" si="3">SUM(B16:B26)</f>
        <v>0</v>
      </c>
      <c r="C15" s="253">
        <f t="shared" ref="C15:E15" si="4">SUM(C16:C26)</f>
        <v>0</v>
      </c>
      <c r="D15" s="253">
        <f t="shared" si="4"/>
        <v>0</v>
      </c>
      <c r="E15" s="253">
        <f t="shared" si="4"/>
        <v>0</v>
      </c>
      <c r="F15" s="253"/>
    </row>
    <row r="16" spans="1:6" ht="12.75">
      <c r="A16" s="254" t="s">
        <v>717</v>
      </c>
      <c r="B16" s="258">
        <v>0</v>
      </c>
      <c r="C16" s="258">
        <v>0</v>
      </c>
      <c r="D16" s="258">
        <v>0</v>
      </c>
      <c r="E16" s="258">
        <v>0</v>
      </c>
      <c r="F16" s="258"/>
    </row>
    <row r="17" spans="1:6" ht="12.75">
      <c r="A17" s="256" t="s">
        <v>718</v>
      </c>
      <c r="B17" s="258">
        <v>0</v>
      </c>
      <c r="C17" s="258">
        <v>0</v>
      </c>
      <c r="D17" s="258">
        <v>0</v>
      </c>
      <c r="E17" s="258">
        <v>0</v>
      </c>
      <c r="F17" s="258"/>
    </row>
    <row r="18" spans="1:6" ht="12.75">
      <c r="A18" s="256" t="s">
        <v>719</v>
      </c>
      <c r="B18" s="258">
        <v>0</v>
      </c>
      <c r="C18" s="258">
        <v>0</v>
      </c>
      <c r="D18" s="258">
        <v>0</v>
      </c>
      <c r="E18" s="258">
        <v>0</v>
      </c>
      <c r="F18" s="258"/>
    </row>
    <row r="19" spans="1:6" ht="12.75">
      <c r="A19" s="256" t="s">
        <v>720</v>
      </c>
      <c r="B19" s="258">
        <v>0</v>
      </c>
      <c r="C19" s="258">
        <v>0</v>
      </c>
      <c r="D19" s="258">
        <v>0</v>
      </c>
      <c r="E19" s="258">
        <v>0</v>
      </c>
      <c r="F19" s="258"/>
    </row>
    <row r="20" spans="1:6" ht="12.75">
      <c r="A20" s="256" t="s">
        <v>721</v>
      </c>
      <c r="B20" s="258">
        <v>0</v>
      </c>
      <c r="C20" s="258">
        <v>0</v>
      </c>
      <c r="D20" s="258">
        <v>0</v>
      </c>
      <c r="E20" s="258">
        <v>0</v>
      </c>
      <c r="F20" s="258"/>
    </row>
    <row r="21" spans="1:6" ht="12.75">
      <c r="A21" s="256" t="s">
        <v>722</v>
      </c>
      <c r="B21" s="258">
        <v>0</v>
      </c>
      <c r="C21" s="258">
        <v>0</v>
      </c>
      <c r="D21" s="258">
        <v>0</v>
      </c>
      <c r="E21" s="258">
        <v>0</v>
      </c>
      <c r="F21" s="258"/>
    </row>
    <row r="22" spans="1:6" ht="12.75">
      <c r="A22" s="256" t="s">
        <v>723</v>
      </c>
      <c r="B22" s="258">
        <v>0</v>
      </c>
      <c r="C22" s="258">
        <v>0</v>
      </c>
      <c r="D22" s="258">
        <v>0</v>
      </c>
      <c r="E22" s="258">
        <v>0</v>
      </c>
      <c r="F22" s="258"/>
    </row>
    <row r="23" spans="1:6" ht="12.75">
      <c r="A23" s="256" t="s">
        <v>724</v>
      </c>
      <c r="B23" s="258">
        <v>0</v>
      </c>
      <c r="C23" s="258">
        <v>0</v>
      </c>
      <c r="D23" s="258">
        <v>0</v>
      </c>
      <c r="E23" s="258">
        <v>0</v>
      </c>
      <c r="F23" s="258"/>
    </row>
    <row r="24" spans="1:6" ht="12.75">
      <c r="A24" s="256" t="s">
        <v>725</v>
      </c>
      <c r="B24" s="258">
        <v>0</v>
      </c>
      <c r="C24" s="258">
        <v>0</v>
      </c>
      <c r="D24" s="258">
        <v>0</v>
      </c>
      <c r="E24" s="258">
        <v>0</v>
      </c>
      <c r="F24" s="258"/>
    </row>
    <row r="25" spans="1:6" ht="12.75">
      <c r="A25" s="256" t="s">
        <v>726</v>
      </c>
      <c r="B25" s="258">
        <v>0</v>
      </c>
      <c r="C25" s="258">
        <v>0</v>
      </c>
      <c r="D25" s="258">
        <v>0</v>
      </c>
      <c r="E25" s="258">
        <v>0</v>
      </c>
      <c r="F25" s="258"/>
    </row>
    <row r="26" spans="1:6" ht="12.75">
      <c r="A26" s="259" t="s">
        <v>727</v>
      </c>
      <c r="B26" s="258">
        <v>0</v>
      </c>
      <c r="C26" s="258">
        <v>0</v>
      </c>
      <c r="D26" s="258">
        <v>0</v>
      </c>
      <c r="E26" s="258">
        <v>0</v>
      </c>
      <c r="F26" s="260"/>
    </row>
    <row r="27" spans="1:6" ht="12.75">
      <c r="A27" s="257" t="s">
        <v>728</v>
      </c>
      <c r="B27" s="253">
        <f t="shared" ref="B27:E27" si="5">+B29+B28</f>
        <v>145599.44</v>
      </c>
      <c r="C27" s="253">
        <f t="shared" si="5"/>
        <v>183874.69</v>
      </c>
      <c r="D27" s="253">
        <f t="shared" si="5"/>
        <v>479562.11</v>
      </c>
      <c r="E27" s="253">
        <f t="shared" si="5"/>
        <v>0</v>
      </c>
      <c r="F27" s="253"/>
    </row>
    <row r="28" spans="1:6" ht="12.75">
      <c r="A28" s="254" t="s">
        <v>729</v>
      </c>
      <c r="B28" s="258">
        <v>145599.44</v>
      </c>
      <c r="C28" s="258">
        <v>183874.69</v>
      </c>
      <c r="D28" s="258">
        <v>479562.11</v>
      </c>
      <c r="E28" s="258">
        <v>0</v>
      </c>
      <c r="F28" s="258"/>
    </row>
    <row r="29" spans="1:6" ht="12.75">
      <c r="A29" s="256" t="s">
        <v>730</v>
      </c>
      <c r="B29" s="261">
        <v>0</v>
      </c>
      <c r="C29" s="261">
        <v>0</v>
      </c>
      <c r="D29" s="261">
        <v>0</v>
      </c>
      <c r="E29" s="261">
        <v>0</v>
      </c>
      <c r="F29" s="261"/>
    </row>
    <row r="30" spans="1:6" ht="12.75">
      <c r="A30" s="257" t="s">
        <v>731</v>
      </c>
      <c r="B30" s="253">
        <f t="shared" ref="B30:E30" si="6">+B31+B32+B33+B34+B35</f>
        <v>97166.14</v>
      </c>
      <c r="C30" s="253">
        <f t="shared" si="6"/>
        <v>189500.38</v>
      </c>
      <c r="D30" s="253">
        <f t="shared" si="6"/>
        <v>256712.57</v>
      </c>
      <c r="E30" s="253">
        <f t="shared" si="6"/>
        <v>0</v>
      </c>
      <c r="F30" s="253"/>
    </row>
    <row r="31" spans="1:6" ht="12.75">
      <c r="A31" s="254" t="s">
        <v>732</v>
      </c>
      <c r="B31" s="258">
        <v>97166.14</v>
      </c>
      <c r="C31" s="258">
        <v>189500.38</v>
      </c>
      <c r="D31" s="258">
        <v>256712.57</v>
      </c>
      <c r="E31" s="258">
        <v>0</v>
      </c>
      <c r="F31" s="258"/>
    </row>
    <row r="32" spans="1:6" ht="12.75">
      <c r="A32" s="256" t="s">
        <v>733</v>
      </c>
      <c r="B32" s="258">
        <v>0</v>
      </c>
      <c r="C32" s="258">
        <v>0</v>
      </c>
      <c r="D32" s="258">
        <v>0</v>
      </c>
      <c r="E32" s="258">
        <v>0</v>
      </c>
      <c r="F32" s="258"/>
    </row>
    <row r="33" spans="1:6" ht="12.75">
      <c r="A33" s="256" t="s">
        <v>734</v>
      </c>
      <c r="B33" s="258">
        <v>0</v>
      </c>
      <c r="C33" s="258">
        <v>0</v>
      </c>
      <c r="D33" s="258">
        <v>0</v>
      </c>
      <c r="E33" s="258">
        <v>0</v>
      </c>
      <c r="F33" s="258"/>
    </row>
    <row r="34" spans="1:6" ht="12.75">
      <c r="A34" s="256" t="s">
        <v>735</v>
      </c>
      <c r="B34" s="258">
        <v>0</v>
      </c>
      <c r="C34" s="258">
        <v>0</v>
      </c>
      <c r="D34" s="258">
        <v>0</v>
      </c>
      <c r="E34" s="258">
        <v>0</v>
      </c>
      <c r="F34" s="258"/>
    </row>
    <row r="35" spans="1:6" ht="12.75">
      <c r="A35" s="259" t="s">
        <v>736</v>
      </c>
      <c r="B35" s="258">
        <v>0</v>
      </c>
      <c r="C35" s="258">
        <v>0</v>
      </c>
      <c r="D35" s="258">
        <v>0</v>
      </c>
      <c r="E35" s="258">
        <v>0</v>
      </c>
      <c r="F35" s="258"/>
    </row>
    <row r="36" spans="1:6" ht="12.75">
      <c r="A36" s="257" t="s">
        <v>737</v>
      </c>
      <c r="B36" s="253">
        <v>0</v>
      </c>
      <c r="C36" s="253">
        <v>0</v>
      </c>
      <c r="D36" s="253">
        <v>0</v>
      </c>
      <c r="E36" s="253">
        <v>0</v>
      </c>
      <c r="F36" s="253"/>
    </row>
    <row r="37" spans="1:6" ht="12.75">
      <c r="A37" s="250" t="s">
        <v>738</v>
      </c>
      <c r="B37" s="249">
        <f t="shared" ref="B37:E37" si="7">+B38+B47+B52+B55+B56</f>
        <v>5377869</v>
      </c>
      <c r="C37" s="249">
        <f t="shared" si="7"/>
        <v>10755738</v>
      </c>
      <c r="D37" s="249">
        <f t="shared" si="7"/>
        <v>16133607</v>
      </c>
      <c r="E37" s="249">
        <f t="shared" si="7"/>
        <v>0</v>
      </c>
      <c r="F37" s="249"/>
    </row>
    <row r="38" spans="1:6" ht="12.75">
      <c r="A38" s="257" t="s">
        <v>739</v>
      </c>
      <c r="B38" s="253">
        <f t="shared" ref="B38:E38" si="8">+B39+B40+B41+B42+B43+B44+B45+B46</f>
        <v>0</v>
      </c>
      <c r="C38" s="253">
        <f t="shared" si="8"/>
        <v>0</v>
      </c>
      <c r="D38" s="253">
        <f t="shared" si="8"/>
        <v>0</v>
      </c>
      <c r="E38" s="253">
        <f t="shared" si="8"/>
        <v>0</v>
      </c>
      <c r="F38" s="253"/>
    </row>
    <row r="39" spans="1:6" ht="12.75">
      <c r="A39" s="262" t="s">
        <v>740</v>
      </c>
      <c r="B39" s="263">
        <v>0</v>
      </c>
      <c r="C39" s="263">
        <v>0</v>
      </c>
      <c r="D39" s="263">
        <v>0</v>
      </c>
      <c r="E39" s="263">
        <v>0</v>
      </c>
      <c r="F39" s="263"/>
    </row>
    <row r="40" spans="1:6" ht="4.5" customHeight="1">
      <c r="A40" s="262" t="s">
        <v>741</v>
      </c>
      <c r="B40" s="263">
        <v>0</v>
      </c>
      <c r="C40" s="263">
        <v>0</v>
      </c>
      <c r="D40" s="263">
        <v>0</v>
      </c>
      <c r="E40" s="263">
        <v>0</v>
      </c>
      <c r="F40" s="263"/>
    </row>
    <row r="41" spans="1:6" ht="12.75">
      <c r="A41" s="262" t="s">
        <v>742</v>
      </c>
      <c r="B41" s="263">
        <v>0</v>
      </c>
      <c r="C41" s="263">
        <v>0</v>
      </c>
      <c r="D41" s="263">
        <v>0</v>
      </c>
      <c r="E41" s="263">
        <v>0</v>
      </c>
      <c r="F41" s="263"/>
    </row>
    <row r="42" spans="1:6" ht="12.75">
      <c r="A42" s="262" t="s">
        <v>743</v>
      </c>
      <c r="B42" s="263">
        <v>0</v>
      </c>
      <c r="C42" s="263">
        <v>0</v>
      </c>
      <c r="D42" s="263">
        <v>0</v>
      </c>
      <c r="E42" s="263">
        <v>0</v>
      </c>
      <c r="F42" s="263"/>
    </row>
    <row r="43" spans="1:6" ht="12.75">
      <c r="A43" s="262" t="s">
        <v>744</v>
      </c>
      <c r="B43" s="263">
        <v>0</v>
      </c>
      <c r="C43" s="263">
        <v>0</v>
      </c>
      <c r="D43" s="263">
        <v>0</v>
      </c>
      <c r="E43" s="263">
        <v>0</v>
      </c>
      <c r="F43" s="263"/>
    </row>
    <row r="44" spans="1:6" ht="12.75">
      <c r="A44" s="262" t="s">
        <v>745</v>
      </c>
      <c r="B44" s="263">
        <v>0</v>
      </c>
      <c r="C44" s="263">
        <v>0</v>
      </c>
      <c r="D44" s="263">
        <v>0</v>
      </c>
      <c r="E44" s="263">
        <v>0</v>
      </c>
      <c r="F44" s="263"/>
    </row>
    <row r="45" spans="1:6" ht="12.75">
      <c r="A45" s="262" t="s">
        <v>746</v>
      </c>
      <c r="B45" s="263">
        <v>0</v>
      </c>
      <c r="C45" s="263">
        <v>0</v>
      </c>
      <c r="D45" s="263">
        <v>0</v>
      </c>
      <c r="E45" s="263">
        <v>0</v>
      </c>
      <c r="F45" s="263"/>
    </row>
    <row r="46" spans="1:6" ht="12.75">
      <c r="A46" s="262" t="s">
        <v>747</v>
      </c>
      <c r="B46" s="263">
        <v>0</v>
      </c>
      <c r="C46" s="263">
        <v>0</v>
      </c>
      <c r="D46" s="263">
        <v>0</v>
      </c>
      <c r="E46" s="263">
        <v>0</v>
      </c>
      <c r="F46" s="263"/>
    </row>
    <row r="47" spans="1:6" ht="12.75">
      <c r="A47" s="257" t="s">
        <v>748</v>
      </c>
      <c r="B47" s="253">
        <f t="shared" ref="B47" si="9">SUM(B48:B51)</f>
        <v>0</v>
      </c>
      <c r="C47" s="253">
        <f t="shared" ref="C47:E47" si="10">SUM(C48:C51)</f>
        <v>0</v>
      </c>
      <c r="D47" s="253">
        <f t="shared" si="10"/>
        <v>0</v>
      </c>
      <c r="E47" s="253">
        <f t="shared" si="10"/>
        <v>0</v>
      </c>
      <c r="F47" s="253"/>
    </row>
    <row r="48" spans="1:6" ht="12.75">
      <c r="A48" s="262" t="s">
        <v>749</v>
      </c>
      <c r="B48" s="263">
        <v>0</v>
      </c>
      <c r="C48" s="263">
        <v>0</v>
      </c>
      <c r="D48" s="263">
        <v>0</v>
      </c>
      <c r="E48" s="263">
        <v>0</v>
      </c>
      <c r="F48" s="263"/>
    </row>
    <row r="49" spans="1:6" ht="12.75">
      <c r="A49" s="262" t="s">
        <v>750</v>
      </c>
      <c r="B49" s="263">
        <v>0</v>
      </c>
      <c r="C49" s="263">
        <v>0</v>
      </c>
      <c r="D49" s="263">
        <v>0</v>
      </c>
      <c r="E49" s="263">
        <v>0</v>
      </c>
      <c r="F49" s="263"/>
    </row>
    <row r="50" spans="1:6" ht="12.75">
      <c r="A50" s="262" t="s">
        <v>751</v>
      </c>
      <c r="B50" s="263">
        <v>0</v>
      </c>
      <c r="C50" s="263">
        <v>0</v>
      </c>
      <c r="D50" s="263">
        <v>0</v>
      </c>
      <c r="E50" s="263">
        <v>0</v>
      </c>
      <c r="F50" s="263"/>
    </row>
    <row r="51" spans="1:6" ht="12.75">
      <c r="A51" s="262" t="s">
        <v>752</v>
      </c>
      <c r="B51" s="263">
        <v>0</v>
      </c>
      <c r="C51" s="263">
        <v>0</v>
      </c>
      <c r="D51" s="263">
        <v>0</v>
      </c>
      <c r="E51" s="263">
        <v>0</v>
      </c>
      <c r="F51" s="263"/>
    </row>
    <row r="52" spans="1:6" ht="12.75">
      <c r="A52" s="257" t="s">
        <v>753</v>
      </c>
      <c r="B52" s="253">
        <f t="shared" ref="B52:E52" si="11">B53+B54</f>
        <v>0</v>
      </c>
      <c r="C52" s="253">
        <f t="shared" si="11"/>
        <v>0</v>
      </c>
      <c r="D52" s="253">
        <f t="shared" si="11"/>
        <v>0</v>
      </c>
      <c r="E52" s="253">
        <f t="shared" si="11"/>
        <v>0</v>
      </c>
      <c r="F52" s="253"/>
    </row>
    <row r="53" spans="1:6" ht="12.75">
      <c r="A53" s="262" t="s">
        <v>754</v>
      </c>
      <c r="B53" s="263">
        <v>0</v>
      </c>
      <c r="C53" s="263">
        <v>0</v>
      </c>
      <c r="D53" s="263">
        <v>0</v>
      </c>
      <c r="E53" s="263">
        <v>0</v>
      </c>
      <c r="F53" s="263"/>
    </row>
    <row r="54" spans="1:6" ht="12.75">
      <c r="A54" s="262" t="s">
        <v>755</v>
      </c>
      <c r="B54" s="263">
        <v>0</v>
      </c>
      <c r="C54" s="263">
        <v>0</v>
      </c>
      <c r="D54" s="263">
        <v>0</v>
      </c>
      <c r="E54" s="263">
        <v>0</v>
      </c>
      <c r="F54" s="263"/>
    </row>
    <row r="55" spans="1:6" ht="12.75">
      <c r="A55" s="257" t="s">
        <v>756</v>
      </c>
      <c r="B55" s="253">
        <v>0</v>
      </c>
      <c r="C55" s="253">
        <v>0</v>
      </c>
      <c r="D55" s="253">
        <v>0</v>
      </c>
      <c r="E55" s="253">
        <v>0</v>
      </c>
      <c r="F55" s="253"/>
    </row>
    <row r="56" spans="1:6" ht="12.75">
      <c r="A56" s="257" t="s">
        <v>757</v>
      </c>
      <c r="B56" s="253">
        <v>5377869</v>
      </c>
      <c r="C56" s="253">
        <v>10755738</v>
      </c>
      <c r="D56" s="253">
        <v>16133607</v>
      </c>
      <c r="E56" s="253">
        <v>0</v>
      </c>
      <c r="F56" s="253"/>
    </row>
    <row r="57" spans="1:6" ht="12.75">
      <c r="A57" s="264"/>
      <c r="B57" s="265"/>
      <c r="C57" s="265"/>
      <c r="D57" s="265"/>
      <c r="E57" s="265"/>
      <c r="F57" s="265"/>
    </row>
    <row r="58" spans="1:6" ht="13.5" thickBot="1">
      <c r="A58" s="265"/>
      <c r="B58" s="266"/>
      <c r="C58" s="266"/>
      <c r="D58" s="266"/>
      <c r="E58" s="266"/>
      <c r="F58" s="266"/>
    </row>
    <row r="59" spans="1:6" ht="13.5" thickBot="1">
      <c r="A59" s="267" t="s">
        <v>210</v>
      </c>
      <c r="B59" s="268" t="s">
        <v>758</v>
      </c>
      <c r="C59" s="268" t="s">
        <v>758</v>
      </c>
      <c r="D59" s="268"/>
      <c r="E59" s="268"/>
      <c r="F59" s="268"/>
    </row>
    <row r="60" spans="1:6" ht="12.75">
      <c r="A60" s="250" t="s">
        <v>759</v>
      </c>
      <c r="B60" s="251">
        <f t="shared" ref="B60:E60" si="12">+B61-B62</f>
        <v>0</v>
      </c>
      <c r="C60" s="251">
        <f t="shared" si="12"/>
        <v>0</v>
      </c>
      <c r="D60" s="251">
        <f t="shared" si="12"/>
        <v>0</v>
      </c>
      <c r="E60" s="251">
        <f t="shared" si="12"/>
        <v>0</v>
      </c>
      <c r="F60" s="251"/>
    </row>
    <row r="61" spans="1:6" ht="12.75">
      <c r="A61" s="256" t="s">
        <v>760</v>
      </c>
      <c r="B61" s="269">
        <v>0</v>
      </c>
      <c r="C61" s="269">
        <v>0</v>
      </c>
      <c r="D61" s="269">
        <v>0</v>
      </c>
      <c r="E61" s="269">
        <v>0</v>
      </c>
      <c r="F61" s="269"/>
    </row>
    <row r="62" spans="1:6" ht="12.75" customHeight="1">
      <c r="A62" s="259" t="s">
        <v>761</v>
      </c>
      <c r="B62" s="270">
        <v>0</v>
      </c>
      <c r="C62" s="270">
        <v>0</v>
      </c>
      <c r="D62" s="270">
        <v>0</v>
      </c>
      <c r="E62" s="270">
        <v>0</v>
      </c>
      <c r="F62" s="270"/>
    </row>
    <row r="63" spans="1:6" ht="12.75">
      <c r="A63" s="265"/>
      <c r="B63" s="271"/>
      <c r="C63" s="271"/>
      <c r="D63" s="271"/>
      <c r="E63" s="271"/>
      <c r="F63" s="271"/>
    </row>
    <row r="64" spans="1:6" ht="13.5" thickBot="1">
      <c r="A64" s="272"/>
      <c r="B64" s="266"/>
      <c r="C64" s="266"/>
      <c r="D64" s="266"/>
      <c r="E64" s="266"/>
      <c r="F64" s="266"/>
    </row>
    <row r="65" spans="1:6" ht="19.5" customHeight="1" thickBot="1">
      <c r="A65" s="267" t="s">
        <v>210</v>
      </c>
      <c r="B65" s="268" t="s">
        <v>758</v>
      </c>
      <c r="C65" s="268" t="s">
        <v>758</v>
      </c>
      <c r="D65" s="268"/>
      <c r="E65" s="268"/>
      <c r="F65" s="268"/>
    </row>
    <row r="66" spans="1:6" ht="12.75">
      <c r="A66" s="250" t="s">
        <v>762</v>
      </c>
      <c r="B66" s="251">
        <f>+B67-B68</f>
        <v>0</v>
      </c>
      <c r="C66" s="251">
        <f>+C67-C68</f>
        <v>0</v>
      </c>
      <c r="D66" s="251">
        <f>+D67-D68</f>
        <v>0</v>
      </c>
      <c r="E66" s="251">
        <f>+E67-E68</f>
        <v>0</v>
      </c>
      <c r="F66" s="251"/>
    </row>
    <row r="67" spans="1:6" ht="12.75">
      <c r="A67" s="273" t="s">
        <v>716</v>
      </c>
      <c r="B67" s="274">
        <v>0</v>
      </c>
      <c r="C67" s="274">
        <v>0</v>
      </c>
      <c r="D67" s="274">
        <v>0</v>
      </c>
      <c r="E67" s="274">
        <v>0</v>
      </c>
      <c r="F67" s="274"/>
    </row>
    <row r="68" spans="1:6" ht="12.75">
      <c r="A68" s="256" t="s">
        <v>763</v>
      </c>
      <c r="B68" s="275">
        <v>0</v>
      </c>
      <c r="C68" s="275">
        <v>0</v>
      </c>
      <c r="D68" s="275">
        <v>0</v>
      </c>
      <c r="E68" s="275">
        <v>0</v>
      </c>
      <c r="F68" s="275"/>
    </row>
    <row r="69" spans="1:6" ht="12.75">
      <c r="A69" s="250" t="s">
        <v>764</v>
      </c>
      <c r="B69" s="251">
        <f t="shared" ref="B69:E69" si="13">+B70-B71</f>
        <v>0</v>
      </c>
      <c r="C69" s="251">
        <f t="shared" si="13"/>
        <v>0</v>
      </c>
      <c r="D69" s="251">
        <f t="shared" si="13"/>
        <v>0</v>
      </c>
      <c r="E69" s="251">
        <f t="shared" si="13"/>
        <v>0</v>
      </c>
      <c r="F69" s="251"/>
    </row>
    <row r="70" spans="1:6" ht="12.75">
      <c r="A70" s="273" t="s">
        <v>765</v>
      </c>
      <c r="B70" s="274">
        <v>0</v>
      </c>
      <c r="C70" s="274">
        <v>0</v>
      </c>
      <c r="D70" s="274">
        <v>0</v>
      </c>
      <c r="E70" s="274">
        <v>0</v>
      </c>
      <c r="F70" s="274"/>
    </row>
    <row r="71" spans="1:6" ht="12.75">
      <c r="A71" s="259" t="s">
        <v>766</v>
      </c>
      <c r="B71" s="270">
        <v>0</v>
      </c>
      <c r="C71" s="270">
        <v>0</v>
      </c>
      <c r="D71" s="270">
        <v>0</v>
      </c>
      <c r="E71" s="270">
        <v>0</v>
      </c>
      <c r="F71" s="270"/>
    </row>
    <row r="72" spans="1:6" ht="5.0999999999999996" customHeight="1">
      <c r="A72" s="265"/>
      <c r="B72" s="265"/>
      <c r="C72" s="265"/>
      <c r="D72" s="265"/>
      <c r="E72" s="265"/>
      <c r="F72" s="265"/>
    </row>
    <row r="73" spans="1:6" ht="12.75">
      <c r="A73" s="265"/>
      <c r="B73" s="265"/>
      <c r="C73" s="271"/>
      <c r="D73" s="265"/>
      <c r="E73" s="265"/>
      <c r="F73" s="265"/>
    </row>
    <row r="74" spans="1:6" ht="12.75">
      <c r="A74" s="265" t="s">
        <v>767</v>
      </c>
      <c r="B74" s="265"/>
      <c r="C74" s="265"/>
      <c r="D74" s="265"/>
      <c r="E74" s="265"/>
      <c r="F74" s="265"/>
    </row>
  </sheetData>
  <mergeCells count="2">
    <mergeCell ref="A1:F1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2018-11-20T17:29:30Z</dcterms:created>
  <dcterms:modified xsi:type="dcterms:W3CDTF">2024-11-05T23:25:23Z</dcterms:modified>
</cp:coreProperties>
</file>