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nformacion financiera\"/>
    </mc:Choice>
  </mc:AlternateContent>
  <bookViews>
    <workbookView xWindow="0" yWindow="0" windowWidth="23040" windowHeight="9525" activeTab="11"/>
  </bookViews>
  <sheets>
    <sheet name="Hoja1" sheetId="1" r:id="rId1"/>
    <sheet name="Hoja2" sheetId="2" r:id="rId2"/>
    <sheet name="Hoja3" sheetId="3" r:id="rId3"/>
    <sheet name="Hoja4" sheetId="4" r:id="rId4"/>
    <sheet name="Hoja5" sheetId="5" r:id="rId5"/>
    <sheet name="Hoja6" sheetId="6" r:id="rId6"/>
    <sheet name="Hoja7" sheetId="7" r:id="rId7"/>
    <sheet name="Hoja8" sheetId="8" r:id="rId8"/>
    <sheet name="Hoja9" sheetId="9" r:id="rId9"/>
    <sheet name="Hoja10" sheetId="10" r:id="rId10"/>
    <sheet name="Hoja11" sheetId="11" r:id="rId11"/>
    <sheet name="Hoja12" sheetId="12" r:id="rId12"/>
  </sheets>
  <externalReferences>
    <externalReference r:id="rId13"/>
  </externalReferences>
  <definedNames>
    <definedName name="ANIO">'[1]Info General'!$D$20</definedName>
    <definedName name="ENTE_PUBLICO_A">'[1]Info General'!$C$7</definedName>
    <definedName name="PERIODO_INFORME">'[1]Info General'!$C$14</definedName>
    <definedName name="ULTIMO">'[1]Info General'!$E$20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2" l="1"/>
  <c r="F17" i="12"/>
  <c r="E17" i="12"/>
  <c r="D17" i="12"/>
  <c r="C17" i="12"/>
  <c r="B17" i="12"/>
  <c r="G6" i="12"/>
  <c r="G28" i="12" s="1"/>
  <c r="F6" i="12"/>
  <c r="F28" i="12" s="1"/>
  <c r="E6" i="12"/>
  <c r="E28" i="12" s="1"/>
  <c r="D6" i="12"/>
  <c r="D28" i="12" s="1"/>
  <c r="C6" i="12"/>
  <c r="C28" i="12" s="1"/>
  <c r="B6" i="12"/>
  <c r="B28" i="12" s="1"/>
  <c r="G36" i="11" l="1"/>
  <c r="F36" i="11"/>
  <c r="E36" i="11"/>
  <c r="D36" i="11"/>
  <c r="C36" i="11"/>
  <c r="B36" i="11"/>
  <c r="G28" i="11"/>
  <c r="F28" i="11"/>
  <c r="E28" i="11"/>
  <c r="D28" i="11"/>
  <c r="C28" i="11"/>
  <c r="B28" i="11"/>
  <c r="G21" i="11"/>
  <c r="F21" i="11"/>
  <c r="F31" i="11" s="1"/>
  <c r="E21" i="11"/>
  <c r="D21" i="11"/>
  <c r="C21" i="11"/>
  <c r="B21" i="11"/>
  <c r="B31" i="11" s="1"/>
  <c r="G6" i="11"/>
  <c r="G31" i="11" s="1"/>
  <c r="F6" i="11"/>
  <c r="E6" i="11"/>
  <c r="E31" i="11" s="1"/>
  <c r="D6" i="11"/>
  <c r="D31" i="11" s="1"/>
  <c r="C6" i="11"/>
  <c r="C31" i="11" s="1"/>
  <c r="B6" i="11"/>
  <c r="E69" i="10" l="1"/>
  <c r="D69" i="10"/>
  <c r="C69" i="10"/>
  <c r="B69" i="10"/>
  <c r="E66" i="10"/>
  <c r="D66" i="10"/>
  <c r="C66" i="10"/>
  <c r="B66" i="10"/>
  <c r="E60" i="10"/>
  <c r="D60" i="10"/>
  <c r="C60" i="10"/>
  <c r="B60" i="10"/>
  <c r="E52" i="10"/>
  <c r="D52" i="10"/>
  <c r="C52" i="10"/>
  <c r="B52" i="10"/>
  <c r="E47" i="10"/>
  <c r="D47" i="10"/>
  <c r="C47" i="10"/>
  <c r="B47" i="10"/>
  <c r="E38" i="10"/>
  <c r="D38" i="10"/>
  <c r="C38" i="10"/>
  <c r="C37" i="10" s="1"/>
  <c r="B38" i="10"/>
  <c r="E37" i="10"/>
  <c r="D37" i="10"/>
  <c r="B37" i="10"/>
  <c r="E30" i="10"/>
  <c r="D30" i="10"/>
  <c r="C30" i="10"/>
  <c r="B30" i="10"/>
  <c r="E27" i="10"/>
  <c r="D27" i="10"/>
  <c r="C27" i="10"/>
  <c r="B27" i="10"/>
  <c r="E15" i="10"/>
  <c r="D15" i="10"/>
  <c r="C15" i="10"/>
  <c r="B15" i="10"/>
  <c r="E7" i="10"/>
  <c r="D7" i="10"/>
  <c r="C7" i="10"/>
  <c r="C6" i="10" s="1"/>
  <c r="B7" i="10"/>
  <c r="E6" i="10"/>
  <c r="D6" i="10"/>
  <c r="B6" i="10"/>
  <c r="B5" i="10" s="1"/>
  <c r="E5" i="10"/>
  <c r="D5" i="10"/>
  <c r="C5" i="10" l="1"/>
  <c r="D31" i="9" l="1"/>
  <c r="G31" i="9" s="1"/>
  <c r="D30" i="9"/>
  <c r="G30" i="9" s="1"/>
  <c r="D29" i="9"/>
  <c r="G29" i="9" s="1"/>
  <c r="G28" i="9" s="1"/>
  <c r="F28" i="9"/>
  <c r="E28" i="9"/>
  <c r="D28" i="9"/>
  <c r="C28" i="9"/>
  <c r="B28" i="9"/>
  <c r="D27" i="9"/>
  <c r="G27" i="9" s="1"/>
  <c r="D26" i="9"/>
  <c r="G26" i="9" s="1"/>
  <c r="D25" i="9"/>
  <c r="G25" i="9" s="1"/>
  <c r="G24" i="9" s="1"/>
  <c r="F24" i="9"/>
  <c r="E24" i="9"/>
  <c r="E21" i="9" s="1"/>
  <c r="D24" i="9"/>
  <c r="C24" i="9"/>
  <c r="B24" i="9"/>
  <c r="D23" i="9"/>
  <c r="D21" i="9" s="1"/>
  <c r="D22" i="9"/>
  <c r="G22" i="9" s="1"/>
  <c r="F21" i="9"/>
  <c r="C21" i="9"/>
  <c r="B21" i="9"/>
  <c r="D19" i="9"/>
  <c r="G19" i="9" s="1"/>
  <c r="D18" i="9"/>
  <c r="D16" i="9" s="1"/>
  <c r="D17" i="9"/>
  <c r="G17" i="9" s="1"/>
  <c r="F16" i="9"/>
  <c r="E16" i="9"/>
  <c r="C16" i="9"/>
  <c r="B16" i="9"/>
  <c r="D15" i="9"/>
  <c r="G15" i="9" s="1"/>
  <c r="D14" i="9"/>
  <c r="D12" i="9" s="1"/>
  <c r="D13" i="9"/>
  <c r="G13" i="9" s="1"/>
  <c r="F12" i="9"/>
  <c r="F9" i="9" s="1"/>
  <c r="F33" i="9" s="1"/>
  <c r="E12" i="9"/>
  <c r="C12" i="9"/>
  <c r="C9" i="9" s="1"/>
  <c r="C33" i="9" s="1"/>
  <c r="B12" i="9"/>
  <c r="B9" i="9" s="1"/>
  <c r="B33" i="9" s="1"/>
  <c r="D11" i="9"/>
  <c r="G11" i="9" s="1"/>
  <c r="D10" i="9"/>
  <c r="G10" i="9" s="1"/>
  <c r="E9" i="9"/>
  <c r="D75" i="8"/>
  <c r="G75" i="8" s="1"/>
  <c r="D74" i="8"/>
  <c r="G74" i="8" s="1"/>
  <c r="D73" i="8"/>
  <c r="D71" i="8" s="1"/>
  <c r="D72" i="8"/>
  <c r="G72" i="8" s="1"/>
  <c r="F71" i="8"/>
  <c r="E71" i="8"/>
  <c r="C71" i="8"/>
  <c r="B71" i="8"/>
  <c r="D70" i="8"/>
  <c r="G70" i="8" s="1"/>
  <c r="D69" i="8"/>
  <c r="G69" i="8" s="1"/>
  <c r="D68" i="8"/>
  <c r="G68" i="8" s="1"/>
  <c r="D67" i="8"/>
  <c r="G67" i="8" s="1"/>
  <c r="D66" i="8"/>
  <c r="G66" i="8" s="1"/>
  <c r="D65" i="8"/>
  <c r="G65" i="8" s="1"/>
  <c r="D64" i="8"/>
  <c r="G64" i="8" s="1"/>
  <c r="D63" i="8"/>
  <c r="D61" i="8" s="1"/>
  <c r="D62" i="8"/>
  <c r="G62" i="8" s="1"/>
  <c r="F61" i="8"/>
  <c r="E61" i="8"/>
  <c r="C61" i="8"/>
  <c r="B61" i="8"/>
  <c r="D60" i="8"/>
  <c r="G60" i="8" s="1"/>
  <c r="D59" i="8"/>
  <c r="G59" i="8" s="1"/>
  <c r="D58" i="8"/>
  <c r="G58" i="8" s="1"/>
  <c r="D57" i="8"/>
  <c r="G57" i="8" s="1"/>
  <c r="D56" i="8"/>
  <c r="G56" i="8" s="1"/>
  <c r="D55" i="8"/>
  <c r="G55" i="8" s="1"/>
  <c r="D54" i="8"/>
  <c r="G54" i="8" s="1"/>
  <c r="G53" i="8" s="1"/>
  <c r="F53" i="8"/>
  <c r="E53" i="8"/>
  <c r="C53" i="8"/>
  <c r="B53" i="8"/>
  <c r="D52" i="8"/>
  <c r="G52" i="8" s="1"/>
  <c r="D51" i="8"/>
  <c r="G51" i="8" s="1"/>
  <c r="D50" i="8"/>
  <c r="G50" i="8" s="1"/>
  <c r="D49" i="8"/>
  <c r="G49" i="8" s="1"/>
  <c r="D48" i="8"/>
  <c r="G48" i="8" s="1"/>
  <c r="D47" i="8"/>
  <c r="G47" i="8" s="1"/>
  <c r="D46" i="8"/>
  <c r="G46" i="8" s="1"/>
  <c r="D45" i="8"/>
  <c r="G45" i="8" s="1"/>
  <c r="F44" i="8"/>
  <c r="E44" i="8"/>
  <c r="E43" i="8" s="1"/>
  <c r="D44" i="8"/>
  <c r="C44" i="8"/>
  <c r="B44" i="8"/>
  <c r="F43" i="8"/>
  <c r="C43" i="8"/>
  <c r="B43" i="8"/>
  <c r="D41" i="8"/>
  <c r="G41" i="8" s="1"/>
  <c r="D40" i="8"/>
  <c r="G40" i="8" s="1"/>
  <c r="D39" i="8"/>
  <c r="G39" i="8" s="1"/>
  <c r="D38" i="8"/>
  <c r="G38" i="8" s="1"/>
  <c r="G37" i="8" s="1"/>
  <c r="F37" i="8"/>
  <c r="E37" i="8"/>
  <c r="D37" i="8"/>
  <c r="C37" i="8"/>
  <c r="B37" i="8"/>
  <c r="D36" i="8"/>
  <c r="G36" i="8" s="1"/>
  <c r="D35" i="8"/>
  <c r="G35" i="8" s="1"/>
  <c r="D34" i="8"/>
  <c r="G34" i="8" s="1"/>
  <c r="D33" i="8"/>
  <c r="G33" i="8" s="1"/>
  <c r="D32" i="8"/>
  <c r="G32" i="8" s="1"/>
  <c r="D31" i="8"/>
  <c r="G31" i="8" s="1"/>
  <c r="D30" i="8"/>
  <c r="G30" i="8" s="1"/>
  <c r="D29" i="8"/>
  <c r="G29" i="8" s="1"/>
  <c r="D28" i="8"/>
  <c r="G28" i="8" s="1"/>
  <c r="F27" i="8"/>
  <c r="E27" i="8"/>
  <c r="D27" i="8"/>
  <c r="C27" i="8"/>
  <c r="B27" i="8"/>
  <c r="D26" i="8"/>
  <c r="G26" i="8" s="1"/>
  <c r="D25" i="8"/>
  <c r="G25" i="8" s="1"/>
  <c r="D24" i="8"/>
  <c r="G24" i="8" s="1"/>
  <c r="D23" i="8"/>
  <c r="G23" i="8" s="1"/>
  <c r="D22" i="8"/>
  <c r="G22" i="8" s="1"/>
  <c r="D21" i="8"/>
  <c r="G21" i="8" s="1"/>
  <c r="D20" i="8"/>
  <c r="G20" i="8" s="1"/>
  <c r="F19" i="8"/>
  <c r="E19" i="8"/>
  <c r="D19" i="8"/>
  <c r="C19" i="8"/>
  <c r="B19" i="8"/>
  <c r="D18" i="8"/>
  <c r="G18" i="8" s="1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G11" i="8" s="1"/>
  <c r="F10" i="8"/>
  <c r="F9" i="8" s="1"/>
  <c r="F77" i="8" s="1"/>
  <c r="E10" i="8"/>
  <c r="C10" i="8"/>
  <c r="C9" i="8" s="1"/>
  <c r="C77" i="8" s="1"/>
  <c r="B10" i="8"/>
  <c r="B9" i="8" s="1"/>
  <c r="B77" i="8" s="1"/>
  <c r="E9" i="8"/>
  <c r="E77" i="8" s="1"/>
  <c r="D55" i="7"/>
  <c r="G55" i="7" s="1"/>
  <c r="D54" i="7"/>
  <c r="G54" i="7" s="1"/>
  <c r="D53" i="7"/>
  <c r="G53" i="7" s="1"/>
  <c r="D52" i="7"/>
  <c r="G52" i="7" s="1"/>
  <c r="D51" i="7"/>
  <c r="G51" i="7" s="1"/>
  <c r="D50" i="7"/>
  <c r="G50" i="7" s="1"/>
  <c r="D49" i="7"/>
  <c r="G49" i="7" s="1"/>
  <c r="D48" i="7"/>
  <c r="G48" i="7" s="1"/>
  <c r="D47" i="7"/>
  <c r="G47" i="7" s="1"/>
  <c r="D46" i="7"/>
  <c r="G46" i="7" s="1"/>
  <c r="D45" i="7"/>
  <c r="G45" i="7" s="1"/>
  <c r="D44" i="7"/>
  <c r="G44" i="7" s="1"/>
  <c r="D43" i="7"/>
  <c r="G43" i="7" s="1"/>
  <c r="D42" i="7"/>
  <c r="G42" i="7" s="1"/>
  <c r="D41" i="7"/>
  <c r="G41" i="7" s="1"/>
  <c r="D40" i="7"/>
  <c r="G40" i="7" s="1"/>
  <c r="D39" i="7"/>
  <c r="G39" i="7" s="1"/>
  <c r="D38" i="7"/>
  <c r="G38" i="7" s="1"/>
  <c r="D37" i="7"/>
  <c r="G37" i="7" s="1"/>
  <c r="D36" i="7"/>
  <c r="G36" i="7" s="1"/>
  <c r="G35" i="7" s="1"/>
  <c r="F35" i="7"/>
  <c r="E35" i="7"/>
  <c r="C35" i="7"/>
  <c r="B35" i="7"/>
  <c r="D33" i="7"/>
  <c r="G33" i="7" s="1"/>
  <c r="D32" i="7"/>
  <c r="G32" i="7" s="1"/>
  <c r="D31" i="7"/>
  <c r="G31" i="7" s="1"/>
  <c r="D30" i="7"/>
  <c r="G30" i="7" s="1"/>
  <c r="D29" i="7"/>
  <c r="G29" i="7" s="1"/>
  <c r="D28" i="7"/>
  <c r="G28" i="7" s="1"/>
  <c r="D27" i="7"/>
  <c r="G27" i="7" s="1"/>
  <c r="D26" i="7"/>
  <c r="G26" i="7" s="1"/>
  <c r="D25" i="7"/>
  <c r="G25" i="7" s="1"/>
  <c r="D24" i="7"/>
  <c r="G24" i="7" s="1"/>
  <c r="D23" i="7"/>
  <c r="G23" i="7" s="1"/>
  <c r="D22" i="7"/>
  <c r="G22" i="7" s="1"/>
  <c r="D21" i="7"/>
  <c r="G21" i="7" s="1"/>
  <c r="D20" i="7"/>
  <c r="G20" i="7" s="1"/>
  <c r="D19" i="7"/>
  <c r="G19" i="7" s="1"/>
  <c r="D18" i="7"/>
  <c r="G18" i="7" s="1"/>
  <c r="D17" i="7"/>
  <c r="G17" i="7" s="1"/>
  <c r="D16" i="7"/>
  <c r="G16" i="7" s="1"/>
  <c r="D15" i="7"/>
  <c r="G15" i="7" s="1"/>
  <c r="D14" i="7"/>
  <c r="G14" i="7" s="1"/>
  <c r="D13" i="7"/>
  <c r="G13" i="7" s="1"/>
  <c r="D12" i="7"/>
  <c r="G12" i="7" s="1"/>
  <c r="D11" i="7"/>
  <c r="G11" i="7" s="1"/>
  <c r="D10" i="7"/>
  <c r="G10" i="7" s="1"/>
  <c r="G9" i="7" s="1"/>
  <c r="F9" i="7"/>
  <c r="F56" i="7" s="1"/>
  <c r="E9" i="7"/>
  <c r="E56" i="7" s="1"/>
  <c r="D9" i="7"/>
  <c r="C9" i="7"/>
  <c r="C56" i="7" s="1"/>
  <c r="B9" i="7"/>
  <c r="B56" i="7" s="1"/>
  <c r="D157" i="6"/>
  <c r="G157" i="6" s="1"/>
  <c r="D156" i="6"/>
  <c r="G156" i="6" s="1"/>
  <c r="D155" i="6"/>
  <c r="G155" i="6" s="1"/>
  <c r="D154" i="6"/>
  <c r="G154" i="6" s="1"/>
  <c r="D153" i="6"/>
  <c r="G153" i="6" s="1"/>
  <c r="D152" i="6"/>
  <c r="G152" i="6" s="1"/>
  <c r="D151" i="6"/>
  <c r="G151" i="6" s="1"/>
  <c r="F150" i="6"/>
  <c r="E150" i="6"/>
  <c r="C150" i="6"/>
  <c r="B150" i="6"/>
  <c r="D149" i="6"/>
  <c r="G149" i="6" s="1"/>
  <c r="D148" i="6"/>
  <c r="G148" i="6" s="1"/>
  <c r="D147" i="6"/>
  <c r="G147" i="6" s="1"/>
  <c r="G146" i="6" s="1"/>
  <c r="F146" i="6"/>
  <c r="E146" i="6"/>
  <c r="C146" i="6"/>
  <c r="B146" i="6"/>
  <c r="D145" i="6"/>
  <c r="G145" i="6" s="1"/>
  <c r="D144" i="6"/>
  <c r="G144" i="6" s="1"/>
  <c r="D143" i="6"/>
  <c r="G143" i="6" s="1"/>
  <c r="D142" i="6"/>
  <c r="G142" i="6" s="1"/>
  <c r="D141" i="6"/>
  <c r="G141" i="6" s="1"/>
  <c r="D140" i="6"/>
  <c r="G140" i="6" s="1"/>
  <c r="D139" i="6"/>
  <c r="D138" i="6"/>
  <c r="G138" i="6" s="1"/>
  <c r="F137" i="6"/>
  <c r="E137" i="6"/>
  <c r="C137" i="6"/>
  <c r="B137" i="6"/>
  <c r="D136" i="6"/>
  <c r="G136" i="6" s="1"/>
  <c r="D135" i="6"/>
  <c r="D134" i="6"/>
  <c r="G134" i="6" s="1"/>
  <c r="F133" i="6"/>
  <c r="E133" i="6"/>
  <c r="C133" i="6"/>
  <c r="B133" i="6"/>
  <c r="D132" i="6"/>
  <c r="G132" i="6" s="1"/>
  <c r="D131" i="6"/>
  <c r="G131" i="6" s="1"/>
  <c r="D130" i="6"/>
  <c r="G130" i="6" s="1"/>
  <c r="D129" i="6"/>
  <c r="G129" i="6" s="1"/>
  <c r="D128" i="6"/>
  <c r="G128" i="6" s="1"/>
  <c r="D127" i="6"/>
  <c r="G127" i="6" s="1"/>
  <c r="D126" i="6"/>
  <c r="G126" i="6" s="1"/>
  <c r="G125" i="6"/>
  <c r="D125" i="6"/>
  <c r="D124" i="6"/>
  <c r="G124" i="6" s="1"/>
  <c r="F123" i="6"/>
  <c r="E123" i="6"/>
  <c r="C123" i="6"/>
  <c r="B123" i="6"/>
  <c r="D122" i="6"/>
  <c r="G122" i="6" s="1"/>
  <c r="D121" i="6"/>
  <c r="G121" i="6" s="1"/>
  <c r="D120" i="6"/>
  <c r="G120" i="6" s="1"/>
  <c r="G119" i="6"/>
  <c r="D119" i="6"/>
  <c r="D118" i="6"/>
  <c r="G118" i="6" s="1"/>
  <c r="D117" i="6"/>
  <c r="G117" i="6" s="1"/>
  <c r="D116" i="6"/>
  <c r="G116" i="6" s="1"/>
  <c r="D115" i="6"/>
  <c r="D114" i="6"/>
  <c r="G114" i="6" s="1"/>
  <c r="F113" i="6"/>
  <c r="E113" i="6"/>
  <c r="C113" i="6"/>
  <c r="B113" i="6"/>
  <c r="D112" i="6"/>
  <c r="G112" i="6" s="1"/>
  <c r="D111" i="6"/>
  <c r="G111" i="6" s="1"/>
  <c r="D110" i="6"/>
  <c r="G110" i="6" s="1"/>
  <c r="D109" i="6"/>
  <c r="G109" i="6" s="1"/>
  <c r="D108" i="6"/>
  <c r="G108" i="6" s="1"/>
  <c r="D107" i="6"/>
  <c r="G107" i="6" s="1"/>
  <c r="D106" i="6"/>
  <c r="G106" i="6" s="1"/>
  <c r="G105" i="6"/>
  <c r="D105" i="6"/>
  <c r="D104" i="6"/>
  <c r="G104" i="6" s="1"/>
  <c r="F103" i="6"/>
  <c r="E103" i="6"/>
  <c r="C103" i="6"/>
  <c r="B103" i="6"/>
  <c r="D102" i="6"/>
  <c r="G102" i="6" s="1"/>
  <c r="D101" i="6"/>
  <c r="G101" i="6" s="1"/>
  <c r="D100" i="6"/>
  <c r="G100" i="6" s="1"/>
  <c r="G99" i="6"/>
  <c r="D99" i="6"/>
  <c r="D98" i="6"/>
  <c r="G98" i="6" s="1"/>
  <c r="D97" i="6"/>
  <c r="G97" i="6" s="1"/>
  <c r="D96" i="6"/>
  <c r="G96" i="6" s="1"/>
  <c r="D95" i="6"/>
  <c r="D94" i="6"/>
  <c r="G94" i="6" s="1"/>
  <c r="F93" i="6"/>
  <c r="E93" i="6"/>
  <c r="C93" i="6"/>
  <c r="B93" i="6"/>
  <c r="D92" i="6"/>
  <c r="G92" i="6" s="1"/>
  <c r="D91" i="6"/>
  <c r="G91" i="6" s="1"/>
  <c r="D90" i="6"/>
  <c r="G90" i="6" s="1"/>
  <c r="D89" i="6"/>
  <c r="G89" i="6" s="1"/>
  <c r="D88" i="6"/>
  <c r="G88" i="6" s="1"/>
  <c r="D87" i="6"/>
  <c r="D86" i="6"/>
  <c r="G86" i="6" s="1"/>
  <c r="F85" i="6"/>
  <c r="E85" i="6"/>
  <c r="C85" i="6"/>
  <c r="B85" i="6"/>
  <c r="B84" i="6" s="1"/>
  <c r="E84" i="6"/>
  <c r="D82" i="6"/>
  <c r="G82" i="6" s="1"/>
  <c r="D81" i="6"/>
  <c r="G81" i="6" s="1"/>
  <c r="D80" i="6"/>
  <c r="G80" i="6" s="1"/>
  <c r="D79" i="6"/>
  <c r="G79" i="6" s="1"/>
  <c r="D78" i="6"/>
  <c r="G78" i="6" s="1"/>
  <c r="D77" i="6"/>
  <c r="G77" i="6" s="1"/>
  <c r="G76" i="6"/>
  <c r="D76" i="6"/>
  <c r="F75" i="6"/>
  <c r="E75" i="6"/>
  <c r="D75" i="6"/>
  <c r="C75" i="6"/>
  <c r="B75" i="6"/>
  <c r="D74" i="6"/>
  <c r="G74" i="6" s="1"/>
  <c r="D73" i="6"/>
  <c r="G73" i="6" s="1"/>
  <c r="D72" i="6"/>
  <c r="G72" i="6" s="1"/>
  <c r="F71" i="6"/>
  <c r="E71" i="6"/>
  <c r="C71" i="6"/>
  <c r="B71" i="6"/>
  <c r="D70" i="6"/>
  <c r="G70" i="6" s="1"/>
  <c r="D69" i="6"/>
  <c r="G69" i="6" s="1"/>
  <c r="G68" i="6"/>
  <c r="D68" i="6"/>
  <c r="D67" i="6"/>
  <c r="G67" i="6" s="1"/>
  <c r="D66" i="6"/>
  <c r="G66" i="6" s="1"/>
  <c r="D65" i="6"/>
  <c r="G65" i="6" s="1"/>
  <c r="D64" i="6"/>
  <c r="D63" i="6"/>
  <c r="G63" i="6" s="1"/>
  <c r="F62" i="6"/>
  <c r="E62" i="6"/>
  <c r="C62" i="6"/>
  <c r="B62" i="6"/>
  <c r="D61" i="6"/>
  <c r="G61" i="6" s="1"/>
  <c r="D60" i="6"/>
  <c r="D58" i="6" s="1"/>
  <c r="D59" i="6"/>
  <c r="G59" i="6" s="1"/>
  <c r="F58" i="6"/>
  <c r="E58" i="6"/>
  <c r="C58" i="6"/>
  <c r="B58" i="6"/>
  <c r="D57" i="6"/>
  <c r="G57" i="6" s="1"/>
  <c r="G56" i="6"/>
  <c r="D56" i="6"/>
  <c r="D55" i="6"/>
  <c r="G55" i="6" s="1"/>
  <c r="D54" i="6"/>
  <c r="G54" i="6" s="1"/>
  <c r="D53" i="6"/>
  <c r="G53" i="6" s="1"/>
  <c r="D52" i="6"/>
  <c r="G52" i="6" s="1"/>
  <c r="D51" i="6"/>
  <c r="G51" i="6" s="1"/>
  <c r="D50" i="6"/>
  <c r="G50" i="6" s="1"/>
  <c r="D49" i="6"/>
  <c r="G49" i="6" s="1"/>
  <c r="F48" i="6"/>
  <c r="E48" i="6"/>
  <c r="C48" i="6"/>
  <c r="B48" i="6"/>
  <c r="D47" i="6"/>
  <c r="G47" i="6" s="1"/>
  <c r="D46" i="6"/>
  <c r="G46" i="6" s="1"/>
  <c r="D45" i="6"/>
  <c r="G45" i="6" s="1"/>
  <c r="D44" i="6"/>
  <c r="G44" i="6" s="1"/>
  <c r="D43" i="6"/>
  <c r="G43" i="6" s="1"/>
  <c r="G42" i="6"/>
  <c r="D42" i="6"/>
  <c r="D41" i="6"/>
  <c r="G41" i="6" s="1"/>
  <c r="D40" i="6"/>
  <c r="D38" i="6" s="1"/>
  <c r="D39" i="6"/>
  <c r="G39" i="6" s="1"/>
  <c r="F38" i="6"/>
  <c r="E38" i="6"/>
  <c r="C38" i="6"/>
  <c r="B38" i="6"/>
  <c r="D37" i="6"/>
  <c r="G37" i="6" s="1"/>
  <c r="G36" i="6"/>
  <c r="D36" i="6"/>
  <c r="D35" i="6"/>
  <c r="G35" i="6" s="1"/>
  <c r="D34" i="6"/>
  <c r="G34" i="6" s="1"/>
  <c r="D33" i="6"/>
  <c r="G33" i="6" s="1"/>
  <c r="D32" i="6"/>
  <c r="G32" i="6" s="1"/>
  <c r="D31" i="6"/>
  <c r="G31" i="6" s="1"/>
  <c r="D30" i="6"/>
  <c r="D29" i="6"/>
  <c r="G29" i="6" s="1"/>
  <c r="F28" i="6"/>
  <c r="E28" i="6"/>
  <c r="C28" i="6"/>
  <c r="B28" i="6"/>
  <c r="D27" i="6"/>
  <c r="G27" i="6" s="1"/>
  <c r="D26" i="6"/>
  <c r="G26" i="6" s="1"/>
  <c r="D25" i="6"/>
  <c r="G25" i="6" s="1"/>
  <c r="D24" i="6"/>
  <c r="G24" i="6" s="1"/>
  <c r="D23" i="6"/>
  <c r="G23" i="6" s="1"/>
  <c r="G22" i="6"/>
  <c r="D22" i="6"/>
  <c r="D21" i="6"/>
  <c r="G21" i="6" s="1"/>
  <c r="D20" i="6"/>
  <c r="G20" i="6" s="1"/>
  <c r="G18" i="6" s="1"/>
  <c r="D19" i="6"/>
  <c r="G19" i="6" s="1"/>
  <c r="F18" i="6"/>
  <c r="E18" i="6"/>
  <c r="C18" i="6"/>
  <c r="B18" i="6"/>
  <c r="D17" i="6"/>
  <c r="G17" i="6" s="1"/>
  <c r="G16" i="6"/>
  <c r="D16" i="6"/>
  <c r="D15" i="6"/>
  <c r="G15" i="6" s="1"/>
  <c r="D14" i="6"/>
  <c r="G14" i="6" s="1"/>
  <c r="D13" i="6"/>
  <c r="G13" i="6" s="1"/>
  <c r="D12" i="6"/>
  <c r="G12" i="6" s="1"/>
  <c r="D11" i="6"/>
  <c r="G11" i="6" s="1"/>
  <c r="F10" i="6"/>
  <c r="E10" i="6"/>
  <c r="C10" i="6"/>
  <c r="C9" i="6" s="1"/>
  <c r="B10" i="6"/>
  <c r="E9" i="6"/>
  <c r="E159" i="6" s="1"/>
  <c r="E33" i="9" l="1"/>
  <c r="G14" i="9"/>
  <c r="G12" i="9" s="1"/>
  <c r="G18" i="9"/>
  <c r="G16" i="9" s="1"/>
  <c r="G23" i="9"/>
  <c r="G21" i="9" s="1"/>
  <c r="D9" i="9"/>
  <c r="D33" i="9" s="1"/>
  <c r="G44" i="8"/>
  <c r="G71" i="8"/>
  <c r="G10" i="8"/>
  <c r="G9" i="8" s="1"/>
  <c r="D43" i="8"/>
  <c r="G19" i="8"/>
  <c r="G27" i="8"/>
  <c r="G63" i="8"/>
  <c r="G61" i="8" s="1"/>
  <c r="G73" i="8"/>
  <c r="D10" i="8"/>
  <c r="D9" i="8" s="1"/>
  <c r="D53" i="8"/>
  <c r="D56" i="7"/>
  <c r="G56" i="7" s="1"/>
  <c r="D35" i="7"/>
  <c r="G48" i="6"/>
  <c r="G10" i="6"/>
  <c r="G71" i="6"/>
  <c r="G103" i="6"/>
  <c r="G113" i="6"/>
  <c r="G123" i="6"/>
  <c r="D137" i="6"/>
  <c r="G139" i="6"/>
  <c r="G137" i="6" s="1"/>
  <c r="D62" i="6"/>
  <c r="C84" i="6"/>
  <c r="D93" i="6"/>
  <c r="D113" i="6"/>
  <c r="G135" i="6"/>
  <c r="G133" i="6" s="1"/>
  <c r="D133" i="6"/>
  <c r="D146" i="6"/>
  <c r="D150" i="6"/>
  <c r="G75" i="6"/>
  <c r="G150" i="6"/>
  <c r="G64" i="6"/>
  <c r="G62" i="6" s="1"/>
  <c r="D71" i="6"/>
  <c r="D85" i="6"/>
  <c r="G95" i="6"/>
  <c r="G93" i="6" s="1"/>
  <c r="G115" i="6"/>
  <c r="C159" i="6"/>
  <c r="G40" i="6"/>
  <c r="G38" i="6" s="1"/>
  <c r="G60" i="6"/>
  <c r="G58" i="6" s="1"/>
  <c r="F9" i="6"/>
  <c r="F159" i="6" s="1"/>
  <c r="D28" i="6"/>
  <c r="B9" i="6"/>
  <c r="B159" i="6" s="1"/>
  <c r="G30" i="6"/>
  <c r="G28" i="6" s="1"/>
  <c r="F84" i="6"/>
  <c r="G87" i="6"/>
  <c r="G85" i="6" s="1"/>
  <c r="D103" i="6"/>
  <c r="D123" i="6"/>
  <c r="D48" i="6"/>
  <c r="D10" i="6"/>
  <c r="D9" i="6" s="1"/>
  <c r="D18" i="6"/>
  <c r="G9" i="9" l="1"/>
  <c r="G33" i="9" s="1"/>
  <c r="D77" i="8"/>
  <c r="G43" i="8"/>
  <c r="G77" i="8" s="1"/>
  <c r="D84" i="6"/>
  <c r="D159" i="6"/>
  <c r="G84" i="6"/>
  <c r="G9" i="6"/>
  <c r="G159" i="6" s="1"/>
  <c r="G78" i="5" l="1"/>
  <c r="D78" i="5"/>
  <c r="F75" i="5"/>
  <c r="E75" i="5"/>
  <c r="C75" i="5"/>
  <c r="B75" i="5"/>
  <c r="G74" i="5"/>
  <c r="D74" i="5"/>
  <c r="G73" i="5"/>
  <c r="G75" i="5" s="1"/>
  <c r="D73" i="5"/>
  <c r="D75" i="5" s="1"/>
  <c r="G68" i="5"/>
  <c r="G67" i="5" s="1"/>
  <c r="D68" i="5"/>
  <c r="F67" i="5"/>
  <c r="E67" i="5"/>
  <c r="D67" i="5"/>
  <c r="C67" i="5"/>
  <c r="B67" i="5"/>
  <c r="G63" i="5"/>
  <c r="D63" i="5"/>
  <c r="G62" i="5"/>
  <c r="D62" i="5"/>
  <c r="G61" i="5"/>
  <c r="D61" i="5"/>
  <c r="G60" i="5"/>
  <c r="D60" i="5"/>
  <c r="F59" i="5"/>
  <c r="G59" i="5" s="1"/>
  <c r="E59" i="5"/>
  <c r="D59" i="5"/>
  <c r="C59" i="5"/>
  <c r="B59" i="5"/>
  <c r="G58" i="5"/>
  <c r="D58" i="5"/>
  <c r="G57" i="5"/>
  <c r="D57" i="5"/>
  <c r="G56" i="5"/>
  <c r="D56" i="5"/>
  <c r="D54" i="5" s="1"/>
  <c r="G55" i="5"/>
  <c r="D55" i="5"/>
  <c r="F54" i="5"/>
  <c r="G54" i="5" s="1"/>
  <c r="E54" i="5"/>
  <c r="C54" i="5"/>
  <c r="C65" i="5" s="1"/>
  <c r="B54" i="5"/>
  <c r="B65" i="5" s="1"/>
  <c r="G53" i="5"/>
  <c r="D53" i="5"/>
  <c r="G52" i="5"/>
  <c r="D52" i="5"/>
  <c r="G51" i="5"/>
  <c r="D51" i="5"/>
  <c r="G50" i="5"/>
  <c r="D50" i="5"/>
  <c r="G49" i="5"/>
  <c r="D49" i="5"/>
  <c r="G48" i="5"/>
  <c r="D48" i="5"/>
  <c r="G47" i="5"/>
  <c r="D47" i="5"/>
  <c r="G46" i="5"/>
  <c r="D46" i="5"/>
  <c r="F45" i="5"/>
  <c r="G45" i="5" s="1"/>
  <c r="E45" i="5"/>
  <c r="E65" i="5" s="1"/>
  <c r="D45" i="5"/>
  <c r="C45" i="5"/>
  <c r="B45" i="5"/>
  <c r="G39" i="5"/>
  <c r="D39" i="5"/>
  <c r="D37" i="5" s="1"/>
  <c r="G38" i="5"/>
  <c r="D38" i="5"/>
  <c r="F37" i="5"/>
  <c r="G37" i="5" s="1"/>
  <c r="E37" i="5"/>
  <c r="C37" i="5"/>
  <c r="B37" i="5"/>
  <c r="G36" i="5"/>
  <c r="D36" i="5"/>
  <c r="F35" i="5"/>
  <c r="G35" i="5" s="1"/>
  <c r="E35" i="5"/>
  <c r="C35" i="5"/>
  <c r="B35" i="5"/>
  <c r="D35" i="5" s="1"/>
  <c r="G34" i="5"/>
  <c r="D34" i="5"/>
  <c r="G33" i="5"/>
  <c r="D33" i="5"/>
  <c r="G32" i="5"/>
  <c r="D32" i="5"/>
  <c r="G31" i="5"/>
  <c r="D31" i="5"/>
  <c r="G30" i="5"/>
  <c r="D30" i="5"/>
  <c r="G29" i="5"/>
  <c r="D29" i="5"/>
  <c r="D28" i="5" s="1"/>
  <c r="G28" i="5"/>
  <c r="F28" i="5"/>
  <c r="E28" i="5"/>
  <c r="C28" i="5"/>
  <c r="B28" i="5"/>
  <c r="G27" i="5"/>
  <c r="D27" i="5"/>
  <c r="G26" i="5"/>
  <c r="D26" i="5"/>
  <c r="G25" i="5"/>
  <c r="D25" i="5"/>
  <c r="G24" i="5"/>
  <c r="D24" i="5"/>
  <c r="G23" i="5"/>
  <c r="D23" i="5"/>
  <c r="G22" i="5"/>
  <c r="D22" i="5"/>
  <c r="G21" i="5"/>
  <c r="D21" i="5"/>
  <c r="G20" i="5"/>
  <c r="D20" i="5"/>
  <c r="G19" i="5"/>
  <c r="D19" i="5"/>
  <c r="G18" i="5"/>
  <c r="D18" i="5"/>
  <c r="G17" i="5"/>
  <c r="D17" i="5"/>
  <c r="G16" i="5"/>
  <c r="F16" i="5"/>
  <c r="F41" i="5" s="1"/>
  <c r="E16" i="5"/>
  <c r="E41" i="5" s="1"/>
  <c r="D16" i="5"/>
  <c r="C16" i="5"/>
  <c r="C41" i="5" s="1"/>
  <c r="C70" i="5" s="1"/>
  <c r="B16" i="5"/>
  <c r="B41" i="5" s="1"/>
  <c r="B70" i="5" s="1"/>
  <c r="G15" i="5"/>
  <c r="D15" i="5"/>
  <c r="G14" i="5"/>
  <c r="D14" i="5"/>
  <c r="G13" i="5"/>
  <c r="D13" i="5"/>
  <c r="G12" i="5"/>
  <c r="D12" i="5"/>
  <c r="G11" i="5"/>
  <c r="D11" i="5"/>
  <c r="G10" i="5"/>
  <c r="D10" i="5"/>
  <c r="G9" i="5"/>
  <c r="D9" i="5"/>
  <c r="D41" i="5" s="1"/>
  <c r="G42" i="5" l="1"/>
  <c r="E70" i="5"/>
  <c r="G41" i="5"/>
  <c r="D65" i="5"/>
  <c r="D70" i="5" s="1"/>
  <c r="F65" i="5"/>
  <c r="G65" i="5" s="1"/>
  <c r="F70" i="5" l="1"/>
  <c r="G70" i="5"/>
  <c r="D72" i="4" l="1"/>
  <c r="D74" i="4" s="1"/>
  <c r="D64" i="4"/>
  <c r="C64" i="4"/>
  <c r="C72" i="4" s="1"/>
  <c r="C74" i="4" s="1"/>
  <c r="B64" i="4"/>
  <c r="B72" i="4" s="1"/>
  <c r="B74" i="4" s="1"/>
  <c r="B59" i="4"/>
  <c r="B57" i="4"/>
  <c r="D49" i="4"/>
  <c r="D57" i="4" s="1"/>
  <c r="D59" i="4" s="1"/>
  <c r="C49" i="4"/>
  <c r="C57" i="4" s="1"/>
  <c r="C59" i="4" s="1"/>
  <c r="B49" i="4"/>
  <c r="D44" i="4"/>
  <c r="C44" i="4"/>
  <c r="C11" i="4" s="1"/>
  <c r="C8" i="4" s="1"/>
  <c r="C21" i="4" s="1"/>
  <c r="C23" i="4" s="1"/>
  <c r="C25" i="4" s="1"/>
  <c r="C33" i="4" s="1"/>
  <c r="D40" i="4"/>
  <c r="C40" i="4"/>
  <c r="B40" i="4"/>
  <c r="D37" i="4"/>
  <c r="C37" i="4"/>
  <c r="B37" i="4"/>
  <c r="B44" i="4" s="1"/>
  <c r="B11" i="4" s="1"/>
  <c r="B8" i="4" s="1"/>
  <c r="B21" i="4" s="1"/>
  <c r="B23" i="4" s="1"/>
  <c r="B25" i="4" s="1"/>
  <c r="B33" i="4" s="1"/>
  <c r="D29" i="4"/>
  <c r="C29" i="4"/>
  <c r="B29" i="4"/>
  <c r="D17" i="4"/>
  <c r="C17" i="4"/>
  <c r="D13" i="4"/>
  <c r="C13" i="4"/>
  <c r="B13" i="4"/>
  <c r="D11" i="4"/>
  <c r="D8" i="4" s="1"/>
  <c r="D21" i="4" s="1"/>
  <c r="D23" i="4" s="1"/>
  <c r="D25" i="4" s="1"/>
  <c r="D33" i="4" s="1"/>
  <c r="K14" i="3" l="1"/>
  <c r="J14" i="3"/>
  <c r="I14" i="3"/>
  <c r="H14" i="3"/>
  <c r="G14" i="3"/>
  <c r="E14" i="3"/>
  <c r="K8" i="3"/>
  <c r="K20" i="3" s="1"/>
  <c r="J8" i="3"/>
  <c r="J20" i="3" s="1"/>
  <c r="I8" i="3"/>
  <c r="I20" i="3" s="1"/>
  <c r="H8" i="3"/>
  <c r="H20" i="3" s="1"/>
  <c r="G8" i="3"/>
  <c r="G20" i="3" s="1"/>
  <c r="E8" i="3"/>
  <c r="E20" i="3" s="1"/>
  <c r="F41" i="2" l="1"/>
  <c r="E41" i="2"/>
  <c r="D41" i="2"/>
  <c r="C41" i="2"/>
  <c r="B41" i="2"/>
  <c r="F30" i="2"/>
  <c r="F29" i="2"/>
  <c r="F28" i="2"/>
  <c r="F27" i="2" s="1"/>
  <c r="H27" i="2"/>
  <c r="G27" i="2"/>
  <c r="E27" i="2"/>
  <c r="D27" i="2"/>
  <c r="C27" i="2"/>
  <c r="B27" i="2"/>
  <c r="F25" i="2"/>
  <c r="F24" i="2"/>
  <c r="F23" i="2"/>
  <c r="F22" i="2" s="1"/>
  <c r="H22" i="2"/>
  <c r="G22" i="2"/>
  <c r="E22" i="2"/>
  <c r="D22" i="2"/>
  <c r="C22" i="2"/>
  <c r="B22" i="2"/>
  <c r="F16" i="2"/>
  <c r="F15" i="2"/>
  <c r="F14" i="2"/>
  <c r="H13" i="2"/>
  <c r="G13" i="2"/>
  <c r="E13" i="2"/>
  <c r="D13" i="2"/>
  <c r="C13" i="2"/>
  <c r="B13" i="2"/>
  <c r="F13" i="2" s="1"/>
  <c r="F12" i="2"/>
  <c r="F11" i="2"/>
  <c r="F10" i="2"/>
  <c r="H9" i="2"/>
  <c r="H8" i="2" s="1"/>
  <c r="H20" i="2" s="1"/>
  <c r="G9" i="2"/>
  <c r="G8" i="2" s="1"/>
  <c r="G20" i="2" s="1"/>
  <c r="E9" i="2"/>
  <c r="D9" i="2"/>
  <c r="D8" i="2" s="1"/>
  <c r="D20" i="2" s="1"/>
  <c r="C9" i="2"/>
  <c r="C8" i="2" s="1"/>
  <c r="C20" i="2" s="1"/>
  <c r="B9" i="2"/>
  <c r="B8" i="2" s="1"/>
  <c r="B20" i="2" s="1"/>
  <c r="E8" i="2"/>
  <c r="E20" i="2" s="1"/>
  <c r="F9" i="2" l="1"/>
  <c r="F8" i="2" s="1"/>
  <c r="F20" i="2" s="1"/>
  <c r="E38" i="1" l="1"/>
  <c r="E31" i="1"/>
  <c r="E27" i="1"/>
  <c r="E23" i="1"/>
  <c r="E19" i="1"/>
  <c r="E9" i="1"/>
  <c r="C41" i="1" l="1"/>
  <c r="C38" i="1"/>
  <c r="C31" i="1"/>
  <c r="C25" i="1"/>
  <c r="C17" i="1"/>
  <c r="F75" i="1"/>
  <c r="E75" i="1"/>
  <c r="F68" i="1"/>
  <c r="E68" i="1"/>
  <c r="F63" i="1"/>
  <c r="E63" i="1"/>
  <c r="C60" i="1"/>
  <c r="B60" i="1"/>
  <c r="F57" i="1"/>
  <c r="E57" i="1"/>
  <c r="F42" i="1"/>
  <c r="E42" i="1"/>
  <c r="E47" i="1" s="1"/>
  <c r="B41" i="1"/>
  <c r="F38" i="1"/>
  <c r="B38" i="1"/>
  <c r="F31" i="1"/>
  <c r="B31" i="1"/>
  <c r="F27" i="1"/>
  <c r="B25" i="1"/>
  <c r="F23" i="1"/>
  <c r="F19" i="1"/>
  <c r="B17" i="1"/>
  <c r="F9" i="1"/>
  <c r="C9" i="1"/>
  <c r="B9" i="1"/>
  <c r="C47" i="1" l="1"/>
  <c r="C62" i="1" s="1"/>
  <c r="B47" i="1"/>
  <c r="B62" i="1" s="1"/>
  <c r="F79" i="1"/>
  <c r="E79" i="1"/>
  <c r="F47" i="1"/>
  <c r="F59" i="1" s="1"/>
  <c r="E59" i="1"/>
  <c r="F81" i="1" l="1"/>
  <c r="E81" i="1"/>
</calcChain>
</file>

<file path=xl/sharedStrings.xml><?xml version="1.0" encoding="utf-8"?>
<sst xmlns="http://schemas.openxmlformats.org/spreadsheetml/2006/main" count="1011" uniqueCount="774">
  <si>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</si>
  <si>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</si>
  <si>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</si>
  <si>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</si>
  <si>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</si>
  <si>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</si>
  <si>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</si>
  <si>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</si>
  <si>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</si>
  <si>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</si>
  <si>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</si>
  <si>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</si>
  <si>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</si>
  <si>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</si>
  <si>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</si>
  <si>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</si>
  <si>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</si>
  <si>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</si>
  <si>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</si>
  <si>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</si>
  <si>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</si>
  <si>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</si>
  <si>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</si>
  <si>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</si>
  <si>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</si>
  <si>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</si>
  <si>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</si>
  <si>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</si>
  <si>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</si>
  <si>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</si>
  <si>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</si>
  <si>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</si>
  <si>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</si>
  <si>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</si>
  <si>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</si>
  <si>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</si>
  <si>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</si>
  <si>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</si>
  <si>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</si>
  <si>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</si>
  <si>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</si>
  <si>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</si>
  <si>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</si>
  <si>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</si>
  <si>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</si>
  <si>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</si>
  <si>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</si>
  <si>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</si>
  <si>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</si>
  <si>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</si>
  <si>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</si>
  <si>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</si>
  <si>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</si>
  <si>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</si>
  <si>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</si>
  <si>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</si>
  <si>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</si>
  <si>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</si>
  <si>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</si>
  <si>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</si>
  <si>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</si>
  <si>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</si>
  <si>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</si>
  <si>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</si>
  <si>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</si>
  <si>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</si>
  <si>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</si>
  <si>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</si>
  <si>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</si>
  <si>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</si>
  <si>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</si>
  <si>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</si>
  <si>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</si>
  <si>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</si>
  <si>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</si>
  <si>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</si>
  <si>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</si>
  <si>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</si>
  <si>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</si>
  <si>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</si>
  <si>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</si>
  <si>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</si>
  <si>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</si>
  <si>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</si>
  <si>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</si>
  <si>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</si>
  <si>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</si>
  <si>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</si>
  <si>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</si>
  <si>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</si>
  <si>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</si>
  <si>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</si>
  <si>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</si>
  <si>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</si>
  <si>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</si>
  <si>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</si>
  <si>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</si>
  <si>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</si>
  <si>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</si>
  <si>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</si>
  <si>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</si>
  <si>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</si>
  <si>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</si>
  <si>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</si>
  <si>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</si>
  <si>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</si>
  <si>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</si>
  <si>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</si>
  <si>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</si>
  <si>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</si>
  <si>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</si>
  <si>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</si>
  <si>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</si>
  <si>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</si>
  <si>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</si>
  <si>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</si>
  <si>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</si>
  <si>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</si>
  <si>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</si>
  <si>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</si>
  <si>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</si>
  <si>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</si>
  <si>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Municipio de Atarjea, Gto.</t>
  </si>
  <si>
    <t>al 31 de Diciembre de 2022 y al 31 de Diciembre de 2023</t>
  </si>
  <si>
    <t>31 de diciembre de 2022</t>
  </si>
  <si>
    <t>Formato 2 Informe Analítico de la Deuda Pública y Otros Pasivos - LDF</t>
  </si>
  <si>
    <t>Informe Analítico de la Deuda Pública y Otros Pasivos - LDF</t>
  </si>
  <si>
    <t>Al 31 de Diciembre de 2022 y al 31 de Diciembre de 2023</t>
  </si>
  <si>
    <t>Denominación de la Deuda Pública y Otros Pasivos (c)</t>
  </si>
  <si>
    <t>Saldo al 31 de diciembre de 2022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</si>
  <si>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</si>
  <si>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</si>
  <si>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</si>
  <si>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</si>
  <si>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</si>
  <si>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</si>
  <si>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</si>
  <si>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</si>
  <si>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</si>
  <si>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</si>
  <si>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</si>
  <si>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</si>
  <si>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</si>
  <si>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</si>
  <si>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</si>
  <si>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</si>
  <si>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</si>
  <si>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</si>
  <si>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</si>
  <si>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</si>
  <si>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</si>
  <si>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</si>
  <si>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</si>
  <si>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</si>
  <si>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</si>
  <si>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</si>
  <si>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</si>
  <si>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</si>
  <si>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</si>
  <si>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</si>
  <si>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</si>
  <si>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</si>
  <si>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</si>
  <si>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</si>
  <si>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</si>
  <si>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</si>
  <si>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</si>
  <si>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</si>
  <si>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</si>
  <si>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31 de Diciembre de 2023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</si>
  <si>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</si>
  <si>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</si>
  <si>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</si>
  <si>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</si>
  <si>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</si>
  <si>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</si>
  <si>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</si>
  <si>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</si>
  <si>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2023 (k)</t>
  </si>
  <si>
    <t>Monto pagado de la inversión actualizado al 31 de Diciembre de 2023 (l)</t>
  </si>
  <si>
    <t>Saldo pendiente por pagar de la inversión al 31 de Diciembre de 2023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</si>
  <si>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</si>
  <si>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</si>
  <si>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</si>
  <si>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</si>
  <si>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</si>
  <si>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</si>
  <si>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</si>
  <si>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</si>
  <si>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</si>
  <si>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</si>
  <si>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</si>
  <si>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</si>
  <si>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</si>
  <si>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</si>
  <si>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</si>
  <si>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</si>
  <si>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</si>
  <si>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</si>
  <si>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</si>
  <si>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</si>
  <si>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</si>
  <si>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</si>
  <si>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</si>
  <si>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</si>
  <si>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</si>
  <si>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</si>
  <si>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</si>
  <si>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</si>
  <si>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</si>
  <si>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</si>
  <si>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</si>
  <si>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</si>
  <si>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</si>
  <si>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</si>
  <si>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</si>
  <si>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</si>
  <si>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</si>
  <si>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</si>
  <si>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</si>
  <si>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</si>
  <si>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</si>
  <si>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</si>
  <si>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</si>
  <si>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</si>
  <si>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</si>
  <si>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</si>
  <si>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</si>
  <si>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</si>
  <si>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</si>
  <si>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</si>
  <si>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</si>
  <si>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</si>
  <si>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</si>
  <si>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</si>
  <si>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</si>
  <si>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</si>
  <si>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</si>
  <si>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</si>
  <si>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</si>
  <si>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</si>
  <si>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</si>
  <si>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</si>
  <si>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</si>
  <si>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</si>
  <si>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</si>
  <si>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</si>
  <si>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</si>
  <si>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</si>
  <si>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</si>
  <si>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</si>
  <si>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</si>
  <si>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</si>
  <si>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</si>
  <si>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</si>
  <si>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</si>
  <si>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</si>
  <si>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</si>
  <si>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</si>
  <si>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</si>
  <si>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</si>
  <si>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</si>
  <si>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</si>
  <si>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</si>
  <si>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</si>
  <si>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</si>
  <si>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</si>
  <si>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</si>
  <si>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</si>
  <si>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</si>
  <si>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</si>
  <si>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</si>
  <si>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</si>
  <si>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</si>
  <si>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</si>
  <si>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</si>
  <si>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</si>
  <si>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</si>
  <si>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</si>
  <si>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</si>
  <si>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</si>
  <si>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</si>
  <si>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</si>
  <si>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</si>
  <si>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</si>
  <si>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</si>
  <si>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</si>
  <si>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</si>
  <si>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</si>
  <si>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</si>
  <si>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</si>
  <si>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</si>
  <si>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</si>
  <si>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</si>
  <si>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</si>
  <si>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</si>
  <si>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</si>
  <si>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</si>
  <si>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</si>
  <si>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</si>
  <si>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</si>
  <si>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</si>
  <si>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</si>
  <si>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</si>
  <si>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Importe Correspondiente a Refrendos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</si>
  <si>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</si>
  <si>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</si>
  <si>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</si>
  <si>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</si>
  <si>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</si>
  <si>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</si>
  <si>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</si>
  <si>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</si>
  <si>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</si>
  <si>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</si>
  <si>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</si>
  <si>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</si>
  <si>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</si>
  <si>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</si>
  <si>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</si>
  <si>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</si>
  <si>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</si>
  <si>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</si>
  <si>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</si>
  <si>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</si>
  <si>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</si>
  <si>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</si>
  <si>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</si>
  <si>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</si>
  <si>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</si>
  <si>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</si>
  <si>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</si>
  <si>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</si>
  <si>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</si>
  <si>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</si>
  <si>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</si>
  <si>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</si>
  <si>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</si>
  <si>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</si>
  <si>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</si>
  <si>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</si>
  <si>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</si>
  <si>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</si>
  <si>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</si>
  <si>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</si>
  <si>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</si>
  <si>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</si>
  <si>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</si>
  <si>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</si>
  <si>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</si>
  <si>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</si>
  <si>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</si>
  <si>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</si>
  <si>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</si>
  <si>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</si>
  <si>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</si>
  <si>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</si>
  <si>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</si>
  <si>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</si>
  <si>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</si>
  <si>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</si>
  <si>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</si>
  <si>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</si>
  <si>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</si>
  <si>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</si>
  <si>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</si>
  <si>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</si>
  <si>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</si>
  <si>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</si>
  <si>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</si>
  <si>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</si>
  <si>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</si>
  <si>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</si>
  <si>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</si>
  <si>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</si>
  <si>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</si>
  <si>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</si>
  <si>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</si>
  <si>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</si>
  <si>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</si>
  <si>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</si>
  <si>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</si>
  <si>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</si>
  <si>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</si>
  <si>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</si>
  <si>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</si>
  <si>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</si>
  <si>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</si>
  <si>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</si>
  <si>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</si>
  <si>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</si>
  <si>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</si>
  <si>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</si>
  <si>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</si>
  <si>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</si>
  <si>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</si>
  <si>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</si>
  <si>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</si>
  <si>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</si>
  <si>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</si>
  <si>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</si>
  <si>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</si>
  <si>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</si>
  <si>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</si>
  <si>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</si>
  <si>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</si>
  <si>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</si>
  <si>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</si>
  <si>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</si>
  <si>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</si>
  <si>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</si>
  <si>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</si>
  <si>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</si>
  <si>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</si>
  <si>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</si>
  <si>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</si>
  <si>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</si>
  <si>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</si>
  <si>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</si>
  <si>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</si>
  <si>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</si>
  <si>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</si>
  <si>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</si>
  <si>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</si>
  <si>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</si>
  <si>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</si>
  <si>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</si>
  <si>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</si>
  <si>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</si>
  <si>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</si>
  <si>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</si>
  <si>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</si>
  <si>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</si>
  <si>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</si>
  <si>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</si>
  <si>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</si>
  <si>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</si>
  <si>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</si>
  <si>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</si>
  <si>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</si>
  <si>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</si>
  <si>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</si>
  <si>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</si>
  <si>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</si>
  <si>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</si>
  <si>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</si>
  <si>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</si>
  <si>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</si>
  <si>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</si>
  <si>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</si>
  <si>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</si>
  <si>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</si>
  <si>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</si>
  <si>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</si>
  <si>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</si>
  <si>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</si>
  <si>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</si>
  <si>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</si>
  <si>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</si>
  <si>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</si>
  <si>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</si>
  <si>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</si>
  <si>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</si>
  <si>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</si>
  <si>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</si>
  <si>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</si>
  <si>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</si>
  <si>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</si>
  <si>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</si>
  <si>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</si>
  <si>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</si>
  <si>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</si>
  <si>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</si>
  <si>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</si>
  <si>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</si>
  <si>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</si>
  <si>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</si>
  <si>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</si>
  <si>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</si>
  <si>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</si>
  <si>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</si>
  <si>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</si>
  <si>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</si>
  <si>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</si>
  <si>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</si>
  <si>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</si>
  <si>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</si>
  <si>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</si>
  <si>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</si>
  <si>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</si>
  <si>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</si>
  <si>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</si>
  <si>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</si>
  <si>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</si>
  <si>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</si>
  <si>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</si>
  <si>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</si>
  <si>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</si>
  <si>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</si>
  <si>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</si>
  <si>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</si>
  <si>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</si>
  <si>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</si>
  <si>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</si>
  <si>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</si>
  <si>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</si>
  <si>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</si>
  <si>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</si>
  <si>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</si>
  <si>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</si>
  <si>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</si>
  <si>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</si>
  <si>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</si>
  <si>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</si>
  <si>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</si>
  <si>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</si>
  <si>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</si>
  <si>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</si>
  <si>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</si>
  <si>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</si>
  <si>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</si>
  <si>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</si>
  <si>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31111M050017000 SALUD ECOLOGIA Y TURISMO</t>
  </si>
  <si>
    <t>31111M050020000 PRESIDENCIA MUNICIPAL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</si>
  <si>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</si>
  <si>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</si>
  <si>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</si>
  <si>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</si>
  <si>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</si>
  <si>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</si>
  <si>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</si>
  <si>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</si>
  <si>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31111M050110000 DIRECCION DE OBRAS PUBLICAS MUNICIPALES</t>
  </si>
  <si>
    <t>31111M050120000 DIRECCION DE SEGURIDAD PUBLICA</t>
  </si>
  <si>
    <t>31111M050130000 CONTRALORIA MUNICIPAL</t>
  </si>
  <si>
    <t>31111M050140000 DIRECCION DE RECURSOS HUMANOS</t>
  </si>
  <si>
    <t>31111M050150000 ACCESO A LA INFORMACION, JURIDICO  SOCIA</t>
  </si>
  <si>
    <t>31111M050160000 ARCHIVO MUNICIPAL</t>
  </si>
  <si>
    <t>31111M050170000 SALUD ECOLOGIA Y TURISMO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</si>
  <si>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</si>
  <si>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</si>
  <si>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</si>
  <si>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</si>
  <si>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</si>
  <si>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</si>
  <si>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</si>
  <si>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</si>
  <si>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</si>
  <si>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</si>
  <si>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</si>
  <si>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</si>
  <si>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</si>
  <si>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</si>
  <si>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</si>
  <si>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</si>
  <si>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</si>
  <si>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</si>
  <si>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</si>
  <si>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</si>
  <si>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</si>
  <si>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</si>
  <si>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</si>
  <si>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</si>
  <si>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</si>
  <si>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</si>
  <si>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</si>
  <si>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</si>
  <si>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</si>
  <si>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</si>
  <si>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</si>
  <si>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</si>
  <si>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</si>
  <si>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</si>
  <si>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</si>
  <si>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</si>
  <si>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</si>
  <si>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</si>
  <si>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</si>
  <si>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</si>
  <si>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</si>
  <si>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</si>
  <si>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</si>
  <si>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</si>
  <si>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</si>
  <si>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</si>
  <si>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</si>
  <si>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</si>
  <si>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</si>
  <si>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</si>
  <si>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</si>
  <si>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</si>
  <si>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</si>
  <si>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</si>
  <si>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</si>
  <si>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</si>
  <si>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</si>
  <si>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</si>
  <si>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</si>
  <si>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</si>
  <si>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</si>
  <si>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</si>
  <si>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</si>
  <si>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</si>
  <si>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</si>
  <si>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</si>
  <si>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</si>
  <si>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</si>
  <si>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</si>
  <si>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</si>
  <si>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</si>
  <si>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</si>
  <si>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</si>
  <si>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</si>
  <si>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</si>
  <si>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</si>
  <si>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</si>
  <si>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</si>
  <si>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</si>
  <si>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</si>
  <si>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</si>
  <si>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</si>
  <si>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</si>
  <si>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</si>
  <si>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</si>
  <si>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</si>
  <si>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</si>
  <si>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</si>
  <si>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</si>
  <si>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</si>
  <si>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</si>
  <si>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</si>
  <si>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</si>
  <si>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</si>
  <si>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</si>
  <si>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</si>
  <si>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</si>
  <si>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</si>
  <si>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</si>
  <si>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</si>
  <si>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</si>
  <si>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</si>
  <si>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</si>
  <si>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</si>
  <si>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</si>
  <si>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</si>
  <si>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</si>
  <si>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</si>
  <si>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</si>
  <si>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</si>
  <si>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</si>
  <si>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</si>
  <si>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</si>
  <si>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</si>
  <si>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Municipio de Atarjea, Gto.
Formato de Ingresos Estatales ( Sistema de Alertas )
2023
(PESOS)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</si>
  <si>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</si>
  <si>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</si>
  <si>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</si>
  <si>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</si>
  <si>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</si>
  <si>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</si>
  <si>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</si>
  <si>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</si>
  <si>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</si>
  <si>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</si>
  <si>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</si>
  <si>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</si>
  <si>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</si>
  <si>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</si>
  <si>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</si>
  <si>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</si>
  <si>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</si>
  <si>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</si>
  <si>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</si>
  <si>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</si>
  <si>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</si>
  <si>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</si>
  <si>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</si>
  <si>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</si>
  <si>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</si>
  <si>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</si>
  <si>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</si>
  <si>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</si>
  <si>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</si>
  <si>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</si>
  <si>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</si>
  <si>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</si>
  <si>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</si>
  <si>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</si>
  <si>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</si>
  <si>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</si>
  <si>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</si>
  <si>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</si>
  <si>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</si>
  <si>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</si>
  <si>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</si>
  <si>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</si>
  <si>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</si>
  <si>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</si>
  <si>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</si>
  <si>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</si>
  <si>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</si>
  <si>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</si>
  <si>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</si>
  <si>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</si>
  <si>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</si>
  <si>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</si>
  <si>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</si>
  <si>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</si>
  <si>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</si>
  <si>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</si>
  <si>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</si>
  <si>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</si>
  <si>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</si>
  <si>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</si>
  <si>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</si>
  <si>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</si>
  <si>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</si>
  <si>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</si>
  <si>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</si>
  <si>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</si>
  <si>
    <t>Municipio de Atarjea, Gto.</t>
  </si>
  <si>
    <t>Resultados de Ingresos - LDF</t>
  </si>
  <si>
    <t>Concepto (b)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</si>
  <si>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</si>
  <si>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</si>
  <si>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</si>
  <si>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</si>
  <si>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</si>
  <si>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</si>
  <si>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 xml:space="preserve">1.  Ingresos de Libre Disposición </t>
  </si>
  <si>
    <t>(1=A+B+C+D+E+F+G+H+I+J+K+L)</t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</si>
  <si>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</si>
  <si>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</si>
  <si>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</si>
  <si>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</si>
  <si>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</si>
  <si>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</si>
  <si>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Servicios</t>
  </si>
  <si>
    <t>H.    Participaciones</t>
  </si>
  <si>
    <t>I.     Incentivos Derivados de la Colaboración Fiscal</t>
  </si>
  <si>
    <t xml:space="preserve">J.    Transferencias 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</si>
  <si>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</si>
  <si>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</si>
  <si>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</si>
  <si>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</si>
  <si>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</si>
  <si>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</si>
  <si>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Subsidios y Subvenciones, y Pensiones y Jubilaciones</t>
  </si>
  <si>
    <t>E.    Otras Transferencias Federales Etiquetadas</t>
  </si>
  <si>
    <t>3.  Ingresos Derivados de Financiamientos (3=A)</t>
  </si>
  <si>
    <t>4.  Total de Resultados de Ingresos (4=1+2+3)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</si>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</sst>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#,##0.00_ ;\-#,##0.00\ "/>
    <numFmt numFmtId="165" formatCode="dd/mm/yyyy;@"/>
  </numFmts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3" fillId="0" borderId="0"/>
  </cellStyleXfs>
  <cellXfs count="276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0" fillId="0" borderId="0" xfId="0" applyFill="1"/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1" fillId="0" borderId="12" xfId="0" applyFont="1" applyFill="1" applyBorder="1" applyAlignment="1">
      <alignment horizontal="left" vertical="center" indent="2"/>
    </xf>
    <xf numFmtId="0" fontId="0" fillId="0" borderId="12" xfId="0" applyFill="1" applyBorder="1" applyAlignment="1">
      <alignment vertical="center"/>
    </xf>
    <xf numFmtId="0" fontId="1" fillId="0" borderId="6" xfId="0" applyFont="1" applyFill="1" applyBorder="1" applyAlignment="1">
      <alignment horizontal="left" vertical="center" indent="2"/>
    </xf>
    <xf numFmtId="0" fontId="0" fillId="0" borderId="12" xfId="0" applyFill="1" applyBorder="1" applyAlignment="1">
      <alignment horizontal="left" vertical="center" indent="3"/>
    </xf>
    <xf numFmtId="0" fontId="0" fillId="0" borderId="12" xfId="0" applyFont="1" applyFill="1" applyBorder="1" applyAlignment="1">
      <alignment horizontal="left" vertical="center" indent="5"/>
    </xf>
    <xf numFmtId="0" fontId="0" fillId="0" borderId="12" xfId="0" applyFill="1" applyBorder="1" applyAlignment="1">
      <alignment horizontal="left" vertical="center" indent="5"/>
    </xf>
    <xf numFmtId="0" fontId="1" fillId="0" borderId="12" xfId="0" applyFont="1" applyFill="1" applyBorder="1" applyAlignment="1">
      <alignment horizontal="left" vertical="center" indent="3"/>
    </xf>
    <xf numFmtId="0" fontId="0" fillId="0" borderId="12" xfId="0" applyFill="1" applyBorder="1"/>
    <xf numFmtId="0" fontId="0" fillId="0" borderId="13" xfId="0" applyBorder="1"/>
    <xf numFmtId="0" fontId="0" fillId="0" borderId="0" xfId="0" applyAlignment="1">
      <alignment horizontal="left" indent="2"/>
    </xf>
    <xf numFmtId="49" fontId="0" fillId="0" borderId="6" xfId="0" applyNumberFormat="1" applyFill="1" applyBorder="1" applyAlignment="1">
      <alignment horizontal="left" vertical="center" indent="3"/>
    </xf>
    <xf numFmtId="49" fontId="0" fillId="0" borderId="6" xfId="0" applyNumberFormat="1" applyFill="1" applyBorder="1" applyAlignment="1">
      <alignment horizontal="left" vertical="center" indent="5"/>
    </xf>
    <xf numFmtId="49" fontId="0" fillId="0" borderId="12" xfId="0" applyNumberFormat="1" applyFill="1" applyBorder="1" applyAlignment="1">
      <alignment vertical="center"/>
    </xf>
    <xf numFmtId="49" fontId="1" fillId="0" borderId="6" xfId="0" applyNumberFormat="1" applyFont="1" applyFill="1" applyBorder="1" applyAlignment="1">
      <alignment horizontal="left" vertical="center" indent="2"/>
    </xf>
    <xf numFmtId="49" fontId="0" fillId="0" borderId="6" xfId="0" applyNumberFormat="1" applyFill="1" applyBorder="1" applyAlignment="1">
      <alignment horizontal="left" indent="3"/>
    </xf>
    <xf numFmtId="49" fontId="1" fillId="0" borderId="6" xfId="0" applyNumberFormat="1" applyFont="1" applyFill="1" applyBorder="1" applyAlignment="1">
      <alignment horizontal="left" indent="2"/>
    </xf>
    <xf numFmtId="49" fontId="0" fillId="0" borderId="6" xfId="0" applyNumberFormat="1" applyFont="1" applyFill="1" applyBorder="1" applyAlignment="1">
      <alignment horizontal="left" vertical="center" indent="2"/>
    </xf>
    <xf numFmtId="49" fontId="0" fillId="0" borderId="6" xfId="0" applyNumberFormat="1" applyFont="1" applyFill="1" applyBorder="1" applyAlignment="1">
      <alignment horizontal="left" vertical="center" indent="3"/>
    </xf>
    <xf numFmtId="49" fontId="0" fillId="0" borderId="6" xfId="0" applyNumberFormat="1" applyFont="1" applyFill="1" applyBorder="1" applyAlignment="1">
      <alignment horizontal="left" indent="3"/>
    </xf>
    <xf numFmtId="49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horizontal="right" vertical="center"/>
    </xf>
    <xf numFmtId="2" fontId="0" fillId="0" borderId="12" xfId="0" applyNumberFormat="1" applyFill="1" applyBorder="1" applyAlignment="1">
      <alignment horizontal="right" vertical="center"/>
    </xf>
    <xf numFmtId="4" fontId="0" fillId="0" borderId="12" xfId="1" applyNumberFormat="1" applyFont="1" applyFill="1" applyBorder="1" applyAlignment="1" applyProtection="1">
      <alignment horizontal="right" vertical="center"/>
      <protection locked="0"/>
    </xf>
    <xf numFmtId="4" fontId="0" fillId="0" borderId="12" xfId="1" applyNumberFormat="1" applyFont="1" applyFill="1" applyBorder="1" applyAlignment="1">
      <alignment horizontal="right" vertical="center"/>
    </xf>
    <xf numFmtId="4" fontId="1" fillId="0" borderId="12" xfId="1" applyNumberFormat="1" applyFont="1" applyFill="1" applyBorder="1" applyAlignment="1" applyProtection="1">
      <alignment horizontal="right" vertical="center"/>
      <protection locked="0"/>
    </xf>
    <xf numFmtId="4" fontId="0" fillId="0" borderId="13" xfId="0" applyNumberFormat="1" applyBorder="1" applyAlignment="1">
      <alignment vertical="center"/>
    </xf>
    <xf numFmtId="4" fontId="3" fillId="0" borderId="12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5" xfId="0" applyFont="1" applyFill="1" applyBorder="1" applyAlignment="1">
      <alignment horizontal="left" vertical="center" indent="3"/>
    </xf>
    <xf numFmtId="164" fontId="1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>
      <alignment horizontal="left" vertical="center" indent="5"/>
    </xf>
    <xf numFmtId="164" fontId="0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Fill="1" applyBorder="1" applyAlignment="1">
      <alignment horizontal="left" vertical="center" indent="7"/>
    </xf>
    <xf numFmtId="164" fontId="3" fillId="0" borderId="12" xfId="1" applyNumberFormat="1" applyFont="1" applyFill="1" applyBorder="1" applyAlignment="1" applyProtection="1">
      <alignment horizontal="right" vertical="center"/>
      <protection locked="0"/>
    </xf>
    <xf numFmtId="164" fontId="0" fillId="0" borderId="12" xfId="1" applyNumberFormat="1" applyFont="1" applyFill="1" applyBorder="1" applyAlignment="1">
      <alignment horizontal="right"/>
    </xf>
    <xf numFmtId="164" fontId="0" fillId="2" borderId="14" xfId="1" applyNumberFormat="1" applyFont="1" applyFill="1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0" fillId="0" borderId="12" xfId="1" applyNumberFormat="1" applyFont="1" applyFill="1" applyBorder="1" applyAlignment="1">
      <alignment horizontal="right" vertical="center"/>
    </xf>
    <xf numFmtId="0" fontId="0" fillId="0" borderId="5" xfId="0" applyFill="1" applyBorder="1" applyAlignment="1" applyProtection="1">
      <alignment horizontal="left" vertical="center" indent="5"/>
      <protection locked="0"/>
    </xf>
    <xf numFmtId="0" fontId="4" fillId="0" borderId="12" xfId="0" applyFont="1" applyFill="1" applyBorder="1" applyAlignment="1">
      <alignment vertical="center"/>
    </xf>
    <xf numFmtId="0" fontId="4" fillId="0" borderId="13" xfId="0" applyFont="1" applyFill="1" applyBorder="1" applyAlignment="1">
      <alignment vertical="center"/>
    </xf>
    <xf numFmtId="164" fontId="0" fillId="0" borderId="13" xfId="1" applyNumberFormat="1" applyFont="1" applyFill="1" applyBorder="1" applyAlignment="1">
      <alignment horizontal="right"/>
    </xf>
    <xf numFmtId="0" fontId="7" fillId="0" borderId="0" xfId="0" applyFont="1" applyFill="1" applyBorder="1" applyAlignment="1">
      <alignment horizontal="justify" vertical="center" wrapText="1"/>
    </xf>
    <xf numFmtId="0" fontId="0" fillId="0" borderId="12" xfId="0" applyBorder="1"/>
    <xf numFmtId="0" fontId="1" fillId="0" borderId="12" xfId="0" applyFont="1" applyFill="1" applyBorder="1" applyAlignment="1" applyProtection="1">
      <alignment vertical="center"/>
      <protection locked="0"/>
    </xf>
    <xf numFmtId="0" fontId="0" fillId="0" borderId="12" xfId="0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4" fillId="0" borderId="13" xfId="0" applyFont="1" applyBorder="1"/>
    <xf numFmtId="0" fontId="2" fillId="0" borderId="0" xfId="0" applyFont="1" applyBorder="1" applyAlignment="1">
      <alignment vertical="center"/>
    </xf>
    <xf numFmtId="0" fontId="0" fillId="0" borderId="12" xfId="0" applyBorder="1" applyAlignment="1">
      <alignment horizontal="left" indent="3"/>
    </xf>
    <xf numFmtId="0" fontId="0" fillId="2" borderId="14" xfId="0" applyFill="1" applyBorder="1" applyAlignment="1">
      <alignment vertical="center"/>
    </xf>
    <xf numFmtId="164" fontId="1" fillId="0" borderId="12" xfId="1" applyNumberFormat="1" applyFont="1" applyFill="1" applyBorder="1" applyAlignment="1" applyProtection="1">
      <alignment vertical="center"/>
      <protection locked="0"/>
    </xf>
    <xf numFmtId="0" fontId="0" fillId="0" borderId="12" xfId="0" applyFill="1" applyBorder="1" applyAlignment="1" applyProtection="1">
      <alignment horizontal="left" vertical="center" indent="4"/>
      <protection locked="0"/>
    </xf>
    <xf numFmtId="165" fontId="0" fillId="0" borderId="12" xfId="0" applyNumberFormat="1" applyFill="1" applyBorder="1" applyAlignment="1" applyProtection="1">
      <alignment vertical="center"/>
      <protection locked="0"/>
    </xf>
    <xf numFmtId="164" fontId="0" fillId="0" borderId="12" xfId="1" applyNumberFormat="1" applyFont="1" applyFill="1" applyBorder="1" applyAlignment="1" applyProtection="1">
      <alignment vertical="center"/>
      <protection locked="0"/>
    </xf>
    <xf numFmtId="0" fontId="4" fillId="0" borderId="12" xfId="0" applyFont="1" applyFill="1" applyBorder="1" applyAlignment="1">
      <alignment horizontal="left" vertical="center"/>
    </xf>
    <xf numFmtId="16" fontId="0" fillId="0" borderId="12" xfId="0" applyNumberFormat="1" applyFill="1" applyBorder="1" applyAlignment="1">
      <alignment vertical="center"/>
    </xf>
    <xf numFmtId="164" fontId="0" fillId="0" borderId="12" xfId="1" applyNumberFormat="1" applyFont="1" applyFill="1" applyBorder="1" applyAlignment="1">
      <alignment vertical="center"/>
    </xf>
    <xf numFmtId="0" fontId="0" fillId="0" borderId="13" xfId="0" applyFill="1" applyBorder="1" applyAlignment="1">
      <alignment vertical="center"/>
    </xf>
    <xf numFmtId="0" fontId="0" fillId="0" borderId="13" xfId="0" applyFill="1" applyBorder="1"/>
    <xf numFmtId="43" fontId="0" fillId="0" borderId="13" xfId="1" applyFont="1" applyFill="1" applyBorder="1"/>
    <xf numFmtId="0" fontId="1" fillId="2" borderId="10" xfId="0" applyFont="1" applyFill="1" applyBorder="1" applyAlignment="1">
      <alignment horizontal="left" vertical="center" wrapText="1" indent="3"/>
    </xf>
    <xf numFmtId="4" fontId="1" fillId="0" borderId="12" xfId="1" applyNumberFormat="1" applyFont="1" applyFill="1" applyBorder="1" applyProtection="1">
      <protection locked="0"/>
    </xf>
    <xf numFmtId="0" fontId="0" fillId="0" borderId="12" xfId="0" applyFill="1" applyBorder="1" applyAlignment="1">
      <alignment horizontal="left" vertical="center" indent="6"/>
    </xf>
    <xf numFmtId="4" fontId="3" fillId="0" borderId="12" xfId="1" applyNumberFormat="1" applyFont="1" applyFill="1" applyBorder="1" applyProtection="1">
      <protection locked="0"/>
    </xf>
    <xf numFmtId="4" fontId="0" fillId="0" borderId="12" xfId="1" applyNumberFormat="1" applyFont="1" applyFill="1" applyBorder="1" applyProtection="1">
      <protection locked="0"/>
    </xf>
    <xf numFmtId="4" fontId="0" fillId="0" borderId="12" xfId="1" applyNumberFormat="1" applyFont="1" applyFill="1" applyBorder="1"/>
    <xf numFmtId="4" fontId="9" fillId="2" borderId="14" xfId="1" applyNumberFormat="1" applyFont="1" applyFill="1" applyBorder="1" applyAlignment="1"/>
    <xf numFmtId="4" fontId="10" fillId="2" borderId="14" xfId="1" applyNumberFormat="1" applyFont="1" applyFill="1" applyBorder="1" applyAlignment="1"/>
    <xf numFmtId="4" fontId="1" fillId="0" borderId="12" xfId="1" applyNumberFormat="1" applyFont="1" applyFill="1" applyBorder="1"/>
    <xf numFmtId="0" fontId="1" fillId="0" borderId="12" xfId="0" applyFont="1" applyFill="1" applyBorder="1" applyAlignment="1">
      <alignment horizontal="left" vertical="center" wrapText="1" indent="3"/>
    </xf>
    <xf numFmtId="0" fontId="1" fillId="0" borderId="13" xfId="0" applyFont="1" applyFill="1" applyBorder="1" applyAlignment="1">
      <alignment horizontal="left" vertical="center" wrapText="1" indent="3"/>
    </xf>
    <xf numFmtId="4" fontId="0" fillId="0" borderId="13" xfId="0" applyNumberFormat="1" applyFill="1" applyBorder="1"/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4" fontId="1" fillId="0" borderId="12" xfId="1" applyNumberFormat="1" applyFont="1" applyFill="1" applyBorder="1" applyAlignment="1" applyProtection="1">
      <alignment vertical="center"/>
      <protection locked="0"/>
    </xf>
    <xf numFmtId="4" fontId="3" fillId="0" borderId="12" xfId="1" applyNumberFormat="1" applyFont="1" applyFill="1" applyBorder="1" applyAlignment="1" applyProtection="1">
      <alignment vertical="center"/>
      <protection locked="0"/>
    </xf>
    <xf numFmtId="4" fontId="0" fillId="0" borderId="12" xfId="1" applyNumberFormat="1" applyFont="1" applyFill="1" applyBorder="1" applyAlignment="1">
      <alignment vertical="center"/>
    </xf>
    <xf numFmtId="4" fontId="0" fillId="0" borderId="13" xfId="0" applyNumberFormat="1" applyFill="1" applyBorder="1" applyAlignment="1">
      <alignment vertical="center"/>
    </xf>
    <xf numFmtId="0" fontId="1" fillId="0" borderId="13" xfId="0" applyFont="1" applyFill="1" applyBorder="1" applyAlignment="1">
      <alignment horizontal="left" vertical="center" indent="3"/>
    </xf>
    <xf numFmtId="4" fontId="0" fillId="0" borderId="13" xfId="1" applyNumberFormat="1" applyFont="1" applyFill="1" applyBorder="1" applyAlignment="1">
      <alignment vertical="center"/>
    </xf>
    <xf numFmtId="0" fontId="0" fillId="0" borderId="15" xfId="0" applyFill="1" applyBorder="1" applyAlignment="1">
      <alignment horizontal="left" vertical="center" indent="6"/>
    </xf>
    <xf numFmtId="4" fontId="3" fillId="0" borderId="15" xfId="1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vertical="center" indent="12"/>
    </xf>
    <xf numFmtId="4" fontId="10" fillId="2" borderId="14" xfId="1" applyNumberFormat="1" applyFont="1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4" fontId="1" fillId="0" borderId="12" xfId="1" applyNumberFormat="1" applyFont="1" applyFill="1" applyBorder="1" applyAlignment="1">
      <alignment vertical="center"/>
    </xf>
    <xf numFmtId="4" fontId="0" fillId="0" borderId="0" xfId="0" applyNumberFormat="1"/>
    <xf numFmtId="4" fontId="0" fillId="0" borderId="15" xfId="0" applyNumberFormat="1" applyFont="1" applyFill="1" applyBorder="1" applyProtection="1">
      <protection locked="0"/>
    </xf>
    <xf numFmtId="4" fontId="10" fillId="2" borderId="14" xfId="1" applyNumberFormat="1" applyFont="1" applyFill="1" applyBorder="1"/>
    <xf numFmtId="4" fontId="0" fillId="0" borderId="13" xfId="1" applyNumberFormat="1" applyFont="1" applyFill="1" applyBorder="1"/>
    <xf numFmtId="0" fontId="2" fillId="0" borderId="0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left" vertical="center" indent="3"/>
    </xf>
    <xf numFmtId="164" fontId="0" fillId="0" borderId="12" xfId="1" applyNumberFormat="1" applyFont="1" applyFill="1" applyBorder="1"/>
    <xf numFmtId="4" fontId="0" fillId="0" borderId="12" xfId="1" applyNumberFormat="1" applyFont="1" applyFill="1" applyBorder="1" applyAlignment="1" applyProtection="1">
      <alignment vertical="center"/>
      <protection locked="0"/>
    </xf>
    <xf numFmtId="0" fontId="12" fillId="0" borderId="0" xfId="0" applyFont="1"/>
    <xf numFmtId="0" fontId="0" fillId="0" borderId="12" xfId="0" applyFill="1" applyBorder="1" applyAlignment="1">
      <alignment horizontal="left" indent="6"/>
    </xf>
    <xf numFmtId="0" fontId="0" fillId="0" borderId="12" xfId="0" applyFill="1" applyBorder="1" applyAlignment="1">
      <alignment horizontal="left" vertical="center" indent="9"/>
    </xf>
    <xf numFmtId="4" fontId="0" fillId="2" borderId="14" xfId="1" applyNumberFormat="1" applyFont="1" applyFill="1" applyBorder="1" applyAlignment="1">
      <alignment vertical="center"/>
    </xf>
    <xf numFmtId="0" fontId="0" fillId="0" borderId="12" xfId="0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wrapText="1" indent="9"/>
    </xf>
    <xf numFmtId="0" fontId="0" fillId="0" borderId="12" xfId="0" applyFill="1" applyBorder="1" applyAlignment="1">
      <alignment horizontal="left" vertical="center" wrapText="1" indent="3"/>
    </xf>
    <xf numFmtId="4" fontId="0" fillId="0" borderId="0" xfId="1" applyNumberFormat="1" applyFont="1"/>
    <xf numFmtId="0" fontId="0" fillId="0" borderId="0" xfId="0" applyFont="1"/>
    <xf numFmtId="4" fontId="3" fillId="0" borderId="0" xfId="1" applyNumberFormat="1" applyFont="1"/>
    <xf numFmtId="4" fontId="3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2" fillId="0" borderId="0" xfId="0" applyFont="1" applyBorder="1" applyAlignment="1">
      <alignment horizontal="left" vertical="center" wrapText="1"/>
    </xf>
    <xf numFmtId="0" fontId="1" fillId="2" borderId="15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 vertical="center" indent="3"/>
    </xf>
    <xf numFmtId="164" fontId="1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6"/>
    </xf>
    <xf numFmtId="164" fontId="0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9"/>
    </xf>
    <xf numFmtId="164" fontId="3" fillId="3" borderId="12" xfId="1" applyNumberFormat="1" applyFont="1" applyFill="1" applyBorder="1" applyAlignment="1" applyProtection="1">
      <alignment vertical="center"/>
      <protection locked="0"/>
    </xf>
    <xf numFmtId="0" fontId="14" fillId="0" borderId="5" xfId="2" applyFont="1" applyBorder="1" applyAlignment="1">
      <alignment horizontal="left" vertical="top"/>
    </xf>
    <xf numFmtId="0" fontId="15" fillId="0" borderId="5" xfId="2" applyFont="1" applyBorder="1" applyAlignment="1">
      <alignment horizontal="left" vertical="top"/>
    </xf>
    <xf numFmtId="0" fontId="0" fillId="3" borderId="12" xfId="0" applyFill="1" applyBorder="1" applyAlignment="1">
      <alignment horizontal="left" vertical="center" indent="3"/>
    </xf>
    <xf numFmtId="164" fontId="0" fillId="3" borderId="12" xfId="1" applyNumberFormat="1" applyFont="1" applyFill="1" applyBorder="1" applyAlignment="1">
      <alignment vertical="center"/>
    </xf>
    <xf numFmtId="0" fontId="1" fillId="3" borderId="12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indent="9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0" fontId="0" fillId="0" borderId="13" xfId="0" applyBorder="1" applyAlignment="1">
      <alignment vertical="center"/>
    </xf>
    <xf numFmtId="43" fontId="0" fillId="0" borderId="13" xfId="1" applyFont="1" applyBorder="1"/>
    <xf numFmtId="0" fontId="0" fillId="0" borderId="0" xfId="0" applyBorder="1"/>
    <xf numFmtId="3" fontId="1" fillId="2" borderId="10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 wrapText="1"/>
    </xf>
    <xf numFmtId="164" fontId="1" fillId="0" borderId="15" xfId="1" applyNumberFormat="1" applyFont="1" applyFill="1" applyBorder="1" applyAlignment="1" applyProtection="1">
      <alignment vertical="center"/>
      <protection locked="0"/>
    </xf>
    <xf numFmtId="0" fontId="0" fillId="0" borderId="12" xfId="0" applyFont="1" applyFill="1" applyBorder="1" applyAlignment="1" applyProtection="1">
      <alignment horizontal="left" vertical="center" indent="6"/>
      <protection locked="0"/>
    </xf>
    <xf numFmtId="164" fontId="3" fillId="0" borderId="12" xfId="1" applyNumberFormat="1" applyFont="1" applyFill="1" applyBorder="1" applyAlignment="1" applyProtection="1">
      <alignment vertical="center"/>
      <protection locked="0"/>
    </xf>
    <xf numFmtId="164" fontId="0" fillId="0" borderId="13" xfId="1" applyNumberFormat="1" applyFont="1" applyBorder="1" applyAlignment="1">
      <alignment vertical="center"/>
    </xf>
    <xf numFmtId="0" fontId="0" fillId="0" borderId="0" xfId="0" applyFill="1" applyBorder="1"/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164" fontId="1" fillId="0" borderId="4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/>
      <protection locked="0"/>
    </xf>
    <xf numFmtId="164" fontId="3" fillId="0" borderId="6" xfId="1" applyNumberFormat="1" applyFont="1" applyFill="1" applyBorder="1" applyAlignment="1" applyProtection="1">
      <alignment vertical="center"/>
      <protection locked="0"/>
    </xf>
    <xf numFmtId="0" fontId="16" fillId="0" borderId="5" xfId="2" applyFont="1" applyBorder="1" applyAlignment="1">
      <alignment horizontal="left"/>
    </xf>
    <xf numFmtId="0" fontId="0" fillId="0" borderId="12" xfId="0" applyFill="1" applyBorder="1" applyAlignment="1">
      <alignment horizontal="left" vertical="center" wrapText="1" indent="6"/>
    </xf>
    <xf numFmtId="164" fontId="1" fillId="0" borderId="6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 wrapText="1"/>
      <protection locked="0"/>
    </xf>
    <xf numFmtId="164" fontId="0" fillId="0" borderId="6" xfId="1" applyNumberFormat="1" applyFont="1" applyFill="1" applyBorder="1" applyAlignment="1">
      <alignment vertical="center"/>
    </xf>
    <xf numFmtId="164" fontId="0" fillId="0" borderId="8" xfId="1" applyNumberFormat="1" applyFont="1" applyFill="1" applyBorder="1"/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64" fontId="1" fillId="0" borderId="6" xfId="1" applyNumberFormat="1" applyFont="1" applyFill="1" applyBorder="1" applyAlignment="1" applyProtection="1">
      <alignment horizontal="right" vertical="center"/>
      <protection locked="0"/>
    </xf>
    <xf numFmtId="164" fontId="3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>
      <alignment horizontal="right" vertical="center"/>
    </xf>
    <xf numFmtId="0" fontId="1" fillId="0" borderId="12" xfId="0" applyFont="1" applyFill="1" applyBorder="1" applyAlignment="1">
      <alignment horizontal="left" indent="3"/>
    </xf>
    <xf numFmtId="164" fontId="0" fillId="0" borderId="8" xfId="1" applyNumberFormat="1" applyFont="1" applyBorder="1" applyAlignment="1">
      <alignment horizontal="center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18" fillId="0" borderId="0" xfId="0" applyFont="1"/>
    <xf numFmtId="0" fontId="17" fillId="4" borderId="0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9" fillId="4" borderId="15" xfId="0" applyFont="1" applyFill="1" applyBorder="1"/>
    <xf numFmtId="0" fontId="17" fillId="4" borderId="13" xfId="0" applyFont="1" applyFill="1" applyBorder="1" applyAlignment="1">
      <alignment horizontal="center" vertical="top"/>
    </xf>
    <xf numFmtId="0" fontId="17" fillId="4" borderId="13" xfId="0" applyFont="1" applyFill="1" applyBorder="1" applyAlignment="1">
      <alignment horizontal="center" vertical="center"/>
    </xf>
    <xf numFmtId="0" fontId="17" fillId="4" borderId="13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justify" vertical="center"/>
    </xf>
    <xf numFmtId="4" fontId="18" fillId="0" borderId="3" xfId="0" applyNumberFormat="1" applyFont="1" applyBorder="1" applyAlignment="1">
      <alignment vertical="center"/>
    </xf>
    <xf numFmtId="0" fontId="20" fillId="0" borderId="1" xfId="0" applyFont="1" applyBorder="1"/>
    <xf numFmtId="43" fontId="20" fillId="0" borderId="1" xfId="1" applyFont="1" applyBorder="1"/>
    <xf numFmtId="0" fontId="20" fillId="0" borderId="16" xfId="0" applyFont="1" applyBorder="1" applyAlignment="1">
      <alignment horizontal="left" vertical="center" indent="1"/>
    </xf>
    <xf numFmtId="43" fontId="20" fillId="0" borderId="16" xfId="1" applyFont="1" applyBorder="1"/>
    <xf numFmtId="0" fontId="21" fillId="0" borderId="16" xfId="0" applyFont="1" applyBorder="1" applyAlignment="1">
      <alignment horizontal="left" indent="2"/>
    </xf>
    <xf numFmtId="43" fontId="21" fillId="0" borderId="16" xfId="1" applyFont="1" applyBorder="1"/>
    <xf numFmtId="0" fontId="22" fillId="5" borderId="17" xfId="0" applyFont="1" applyFill="1" applyBorder="1" applyAlignment="1">
      <alignment horizontal="left" indent="3"/>
    </xf>
    <xf numFmtId="43" fontId="21" fillId="5" borderId="18" xfId="1" applyFont="1" applyFill="1" applyBorder="1"/>
    <xf numFmtId="0" fontId="22" fillId="5" borderId="18" xfId="0" applyFont="1" applyFill="1" applyBorder="1" applyAlignment="1">
      <alignment horizontal="left" indent="3"/>
    </xf>
    <xf numFmtId="0" fontId="21" fillId="0" borderId="16" xfId="0" applyFont="1" applyBorder="1" applyAlignment="1">
      <alignment horizontal="left" indent="1"/>
    </xf>
    <xf numFmtId="43" fontId="21" fillId="5" borderId="0" xfId="1" applyFont="1" applyFill="1" applyBorder="1"/>
    <xf numFmtId="0" fontId="22" fillId="5" borderId="19" xfId="0" applyFont="1" applyFill="1" applyBorder="1" applyAlignment="1">
      <alignment horizontal="left" indent="3"/>
    </xf>
    <xf numFmtId="43" fontId="21" fillId="5" borderId="1" xfId="1" applyFont="1" applyFill="1" applyBorder="1"/>
    <xf numFmtId="43" fontId="21" fillId="5" borderId="20" xfId="1" applyFont="1" applyFill="1" applyBorder="1"/>
    <xf numFmtId="0" fontId="22" fillId="5" borderId="21" xfId="0" applyFont="1" applyFill="1" applyBorder="1" applyAlignment="1">
      <alignment horizontal="left" indent="3"/>
    </xf>
    <xf numFmtId="43" fontId="21" fillId="5" borderId="21" xfId="1" applyFont="1" applyFill="1" applyBorder="1"/>
    <xf numFmtId="0" fontId="21" fillId="0" borderId="0" xfId="0" applyFont="1" applyBorder="1" applyAlignment="1">
      <alignment horizontal="left" indent="1"/>
    </xf>
    <xf numFmtId="0" fontId="21" fillId="0" borderId="0" xfId="0" applyFont="1"/>
    <xf numFmtId="0" fontId="20" fillId="0" borderId="22" xfId="1" applyNumberFormat="1" applyFont="1" applyBorder="1" applyAlignment="1">
      <alignment horizontal="center"/>
    </xf>
    <xf numFmtId="0" fontId="20" fillId="6" borderId="23" xfId="0" applyFont="1" applyFill="1" applyBorder="1"/>
    <xf numFmtId="43" fontId="20" fillId="6" borderId="23" xfId="1" applyFont="1" applyFill="1" applyBorder="1" applyAlignment="1">
      <alignment horizontal="center"/>
    </xf>
    <xf numFmtId="43" fontId="22" fillId="5" borderId="18" xfId="1" applyFont="1" applyFill="1" applyBorder="1" applyAlignment="1">
      <alignment horizontal="left" indent="3"/>
    </xf>
    <xf numFmtId="43" fontId="21" fillId="7" borderId="19" xfId="1" applyFont="1" applyFill="1" applyBorder="1"/>
    <xf numFmtId="43" fontId="21" fillId="0" borderId="0" xfId="1" applyFont="1"/>
    <xf numFmtId="0" fontId="20" fillId="0" borderId="0" xfId="0" applyFont="1"/>
    <xf numFmtId="0" fontId="22" fillId="0" borderId="18" xfId="0" applyFont="1" applyFill="1" applyBorder="1" applyAlignment="1">
      <alignment horizontal="left" indent="3"/>
    </xf>
    <xf numFmtId="43" fontId="21" fillId="0" borderId="18" xfId="1" applyFont="1" applyFill="1" applyBorder="1"/>
    <xf numFmtId="43" fontId="21" fillId="7" borderId="0" xfId="1" applyFont="1" applyFill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indent="3"/>
    </xf>
    <xf numFmtId="4" fontId="1" fillId="0" borderId="15" xfId="0" applyNumberFormat="1" applyFont="1" applyBorder="1" applyAlignment="1" applyProtection="1">
      <alignment vertical="center"/>
      <protection locked="0"/>
    </xf>
    <xf numFmtId="0" fontId="1" fillId="0" borderId="12" xfId="0" applyFont="1" applyBorder="1" applyAlignment="1">
      <alignment horizontal="left" vertical="center" indent="3"/>
    </xf>
    <xf numFmtId="4" fontId="1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horizontal="left" vertical="center" indent="6"/>
    </xf>
    <xf numFmtId="4" fontId="0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vertical="center"/>
    </xf>
    <xf numFmtId="4" fontId="0" fillId="0" borderId="12" xfId="0" applyNumberFormat="1" applyFont="1" applyBorder="1" applyAlignment="1">
      <alignment vertical="center"/>
    </xf>
    <xf numFmtId="0" fontId="0" fillId="0" borderId="12" xfId="0" applyFont="1" applyBorder="1" applyAlignment="1">
      <alignment horizontal="left" vertical="center" wrapText="1" indent="3"/>
    </xf>
    <xf numFmtId="0" fontId="0" fillId="0" borderId="1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23" fillId="0" borderId="0" xfId="0" applyFont="1" applyAlignment="1">
      <alignment horizontal="left" vertical="center" wrapText="1"/>
    </xf>
    <xf numFmtId="0" fontId="1" fillId="6" borderId="2" xfId="0" applyFont="1" applyFill="1" applyBorder="1" applyAlignment="1" applyProtection="1">
      <alignment horizontal="center" vertical="center"/>
    </xf>
    <xf numFmtId="0" fontId="1" fillId="6" borderId="3" xfId="0" applyFont="1" applyFill="1" applyBorder="1" applyAlignment="1" applyProtection="1">
      <alignment horizontal="center" vertical="center"/>
    </xf>
    <xf numFmtId="0" fontId="1" fillId="6" borderId="4" xfId="0" applyFont="1" applyFill="1" applyBorder="1" applyAlignment="1" applyProtection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0" fontId="1" fillId="6" borderId="15" xfId="0" applyFont="1" applyFill="1" applyBorder="1" applyAlignment="1" applyProtection="1">
      <alignment horizontal="left" vertical="center" wrapText="1"/>
    </xf>
    <xf numFmtId="0" fontId="1" fillId="8" borderId="15" xfId="0" applyFont="1" applyFill="1" applyBorder="1" applyAlignment="1" applyProtection="1">
      <alignment horizontal="center" vertical="center" wrapText="1"/>
      <protection locked="0"/>
    </xf>
    <xf numFmtId="0" fontId="1" fillId="6" borderId="13" xfId="0" applyFont="1" applyFill="1" applyBorder="1" applyAlignment="1" applyProtection="1">
      <alignment horizontal="left" vertical="center" wrapText="1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8" borderId="13" xfId="0" applyFont="1" applyFill="1" applyBorder="1" applyAlignment="1" applyProtection="1">
      <alignment horizontal="center" vertical="center" wrapText="1"/>
    </xf>
    <xf numFmtId="3" fontId="26" fillId="0" borderId="25" xfId="0" applyNumberFormat="1" applyFont="1" applyFill="1" applyBorder="1" applyAlignment="1" applyProtection="1">
      <protection locked="0"/>
    </xf>
    <xf numFmtId="0" fontId="0" fillId="0" borderId="26" xfId="0" applyFill="1" applyBorder="1" applyAlignment="1">
      <alignment horizontal="left" vertical="center" indent="6"/>
    </xf>
    <xf numFmtId="4" fontId="0" fillId="0" borderId="26" xfId="0" applyNumberFormat="1" applyFont="1" applyBorder="1" applyAlignment="1" applyProtection="1">
      <alignment vertical="center"/>
      <protection locked="0"/>
    </xf>
    <xf numFmtId="0" fontId="0" fillId="0" borderId="26" xfId="0" applyFill="1" applyBorder="1" applyAlignment="1">
      <alignment vertical="center"/>
    </xf>
    <xf numFmtId="3" fontId="27" fillId="0" borderId="25" xfId="0" applyNumberFormat="1" applyFont="1" applyFill="1" applyBorder="1" applyAlignment="1" applyProtection="1">
      <alignment vertical="center"/>
    </xf>
    <xf numFmtId="0" fontId="1" fillId="0" borderId="26" xfId="0" applyFont="1" applyFill="1" applyBorder="1" applyAlignment="1">
      <alignment horizontal="left" vertical="center" indent="3"/>
    </xf>
    <xf numFmtId="3" fontId="27" fillId="0" borderId="27" xfId="0" applyNumberFormat="1" applyFont="1" applyFill="1" applyBorder="1" applyAlignment="1" applyProtection="1">
      <alignment vertical="center"/>
    </xf>
    <xf numFmtId="0" fontId="23" fillId="0" borderId="0" xfId="0" applyFont="1" applyFill="1" applyBorder="1" applyAlignment="1">
      <alignment horizontal="left" vertical="center" wrapText="1"/>
    </xf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formatica\Downloads\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83"/>
  <sheetViews>
    <sheetView zoomScaleNormal="100" workbookViewId="0">
      <selection activeCell="B27" sqref="B27"/>
    </sheetView>
  </sheetViews>
  <sheetFormatPr baseColWidth="10" defaultColWidth="14.7109375" defaultRowHeight="15" zeroHeight="1"/>
  <cols>
    <col min="1" max="1" width="78" style="19" customWidth="1"/>
    <col min="2" max="2" width="19.5703125" customWidth="1"/>
    <col min="3" max="3" width="18.28515625" customWidth="1"/>
    <col min="4" max="4" width="75.5703125" style="19" customWidth="1"/>
    <col min="5" max="5" width="20" customWidth="1"/>
    <col min="6" max="6" width="20.7109375" customWidth="1"/>
  </cols>
  <sheetData>
    <row r="1" spans="1:6" s="1" customFormat="1" ht="37.5" customHeight="1">
      <c r="A1" s="37" t="s">
        <v>0</v>
      </c>
      <c r="B1" s="37"/>
      <c r="C1" s="37"/>
      <c r="D1" s="37"/>
      <c r="E1" s="37"/>
      <c r="F1" s="37"/>
    </row>
    <row r="2" spans="1:6">
      <c r="A2" s="38" t="s">
        <v>122</v>
      </c>
      <c r="B2" s="39"/>
      <c r="C2" s="39"/>
      <c r="D2" s="39"/>
      <c r="E2" s="39"/>
      <c r="F2" s="40"/>
    </row>
    <row r="3" spans="1:6">
      <c r="A3" s="41" t="s">
        <v>1</v>
      </c>
      <c r="B3" s="42"/>
      <c r="C3" s="42"/>
      <c r="D3" s="42"/>
      <c r="E3" s="42"/>
      <c r="F3" s="43"/>
    </row>
    <row r="4" spans="1:6">
      <c r="A4" s="44" t="s">
        <v>123</v>
      </c>
      <c r="B4" s="45"/>
      <c r="C4" s="45"/>
      <c r="D4" s="45"/>
      <c r="E4" s="45"/>
      <c r="F4" s="46"/>
    </row>
    <row r="5" spans="1:6">
      <c r="A5" s="47" t="s">
        <v>2</v>
      </c>
      <c r="B5" s="48"/>
      <c r="C5" s="48"/>
      <c r="D5" s="48"/>
      <c r="E5" s="48"/>
      <c r="F5" s="49"/>
    </row>
    <row r="6" spans="1:6" s="6" customFormat="1" ht="30">
      <c r="A6" s="2" t="s">
        <v>3</v>
      </c>
      <c r="B6" s="3">
        <v>2023</v>
      </c>
      <c r="C6" s="4" t="s">
        <v>124</v>
      </c>
      <c r="D6" s="5" t="s">
        <v>4</v>
      </c>
      <c r="E6" s="3">
        <v>2023</v>
      </c>
      <c r="F6" s="4" t="s">
        <v>124</v>
      </c>
    </row>
    <row r="7" spans="1:6">
      <c r="A7" s="7" t="s">
        <v>5</v>
      </c>
      <c r="B7" s="8"/>
      <c r="C7" s="8"/>
      <c r="D7" s="9" t="s">
        <v>6</v>
      </c>
      <c r="E7" s="8"/>
      <c r="F7" s="8"/>
    </row>
    <row r="8" spans="1:6">
      <c r="A8" s="10" t="s">
        <v>7</v>
      </c>
      <c r="B8" s="11"/>
      <c r="C8" s="11"/>
      <c r="D8" s="12" t="s">
        <v>8</v>
      </c>
      <c r="E8" s="11"/>
      <c r="F8" s="11"/>
    </row>
    <row r="9" spans="1:6">
      <c r="A9" s="13" t="s">
        <v>9</v>
      </c>
      <c r="B9" s="32">
        <f>SUM(B10:B16)</f>
        <v>59498136.580000006</v>
      </c>
      <c r="C9" s="32">
        <f>SUM(C10:C16)</f>
        <v>15740689.789999999</v>
      </c>
      <c r="D9" s="20" t="s">
        <v>10</v>
      </c>
      <c r="E9" s="32">
        <f>SUM(E10:E18)</f>
        <v>5826271.9400000013</v>
      </c>
      <c r="F9" s="32">
        <f>SUM(F10:F18)</f>
        <v>4748700.79</v>
      </c>
    </row>
    <row r="10" spans="1:6">
      <c r="A10" s="14" t="s">
        <v>11</v>
      </c>
      <c r="B10" s="36">
        <v>389736.74</v>
      </c>
      <c r="C10" s="36">
        <v>461540.74</v>
      </c>
      <c r="D10" s="21" t="s">
        <v>12</v>
      </c>
      <c r="E10" s="36">
        <v>454949.86</v>
      </c>
      <c r="F10" s="36">
        <v>455016.23</v>
      </c>
    </row>
    <row r="11" spans="1:6">
      <c r="A11" s="14" t="s">
        <v>13</v>
      </c>
      <c r="B11" s="36">
        <v>59108399.840000004</v>
      </c>
      <c r="C11" s="36">
        <v>4235850.22</v>
      </c>
      <c r="D11" s="21" t="s">
        <v>14</v>
      </c>
      <c r="E11" s="36">
        <v>-1456433.26</v>
      </c>
      <c r="F11" s="36">
        <v>-1881058.83</v>
      </c>
    </row>
    <row r="12" spans="1:6">
      <c r="A12" s="14" t="s">
        <v>15</v>
      </c>
      <c r="B12" s="36">
        <v>0</v>
      </c>
      <c r="C12" s="36">
        <v>0</v>
      </c>
      <c r="D12" s="21" t="s">
        <v>16</v>
      </c>
      <c r="E12" s="36">
        <v>4672287.9800000004</v>
      </c>
      <c r="F12" s="36">
        <v>4475688.13</v>
      </c>
    </row>
    <row r="13" spans="1:6">
      <c r="A13" s="14" t="s">
        <v>17</v>
      </c>
      <c r="B13" s="36">
        <v>0</v>
      </c>
      <c r="C13" s="36">
        <v>0</v>
      </c>
      <c r="D13" s="21" t="s">
        <v>18</v>
      </c>
      <c r="E13" s="36">
        <v>0</v>
      </c>
      <c r="F13" s="36">
        <v>0</v>
      </c>
    </row>
    <row r="14" spans="1:6">
      <c r="A14" s="14" t="s">
        <v>19</v>
      </c>
      <c r="B14" s="36">
        <v>0</v>
      </c>
      <c r="C14" s="36">
        <v>11043298.83</v>
      </c>
      <c r="D14" s="21" t="s">
        <v>20</v>
      </c>
      <c r="E14" s="36">
        <v>278182</v>
      </c>
      <c r="F14" s="36">
        <v>351875.03</v>
      </c>
    </row>
    <row r="15" spans="1:6">
      <c r="A15" s="14" t="s">
        <v>21</v>
      </c>
      <c r="B15" s="36">
        <v>0</v>
      </c>
      <c r="C15" s="36">
        <v>0</v>
      </c>
      <c r="D15" s="21" t="s">
        <v>22</v>
      </c>
      <c r="E15" s="36">
        <v>0</v>
      </c>
      <c r="F15" s="36">
        <v>0</v>
      </c>
    </row>
    <row r="16" spans="1:6">
      <c r="A16" s="14" t="s">
        <v>23</v>
      </c>
      <c r="B16" s="36">
        <v>0</v>
      </c>
      <c r="C16" s="36">
        <v>0</v>
      </c>
      <c r="D16" s="21" t="s">
        <v>24</v>
      </c>
      <c r="E16" s="36">
        <v>1066509.05</v>
      </c>
      <c r="F16" s="36">
        <v>974397.53</v>
      </c>
    </row>
    <row r="17" spans="1:6">
      <c r="A17" s="13" t="s">
        <v>25</v>
      </c>
      <c r="B17" s="32">
        <f>SUM(B18:B24)</f>
        <v>2656800.6099999994</v>
      </c>
      <c r="C17" s="32">
        <f>SUM(C18:C24)</f>
        <v>2330989.6999999997</v>
      </c>
      <c r="D17" s="21" t="s">
        <v>26</v>
      </c>
      <c r="E17" s="36">
        <v>0</v>
      </c>
      <c r="F17" s="36">
        <v>0</v>
      </c>
    </row>
    <row r="18" spans="1:6">
      <c r="A18" s="15" t="s">
        <v>27</v>
      </c>
      <c r="B18" s="36">
        <v>0</v>
      </c>
      <c r="C18" s="36">
        <v>0</v>
      </c>
      <c r="D18" s="21" t="s">
        <v>28</v>
      </c>
      <c r="E18" s="36">
        <v>810776.31</v>
      </c>
      <c r="F18" s="36">
        <v>372782.7</v>
      </c>
    </row>
    <row r="19" spans="1:6">
      <c r="A19" s="15" t="s">
        <v>29</v>
      </c>
      <c r="B19" s="36">
        <v>1892301.21</v>
      </c>
      <c r="C19" s="36">
        <v>1877927.9</v>
      </c>
      <c r="D19" s="20" t="s">
        <v>30</v>
      </c>
      <c r="E19" s="32">
        <f>SUM(E20:E22)</f>
        <v>0</v>
      </c>
      <c r="F19" s="32">
        <f>SUM(F20:F22)</f>
        <v>0</v>
      </c>
    </row>
    <row r="20" spans="1:6">
      <c r="A20" s="15" t="s">
        <v>31</v>
      </c>
      <c r="B20" s="36">
        <v>423770.05</v>
      </c>
      <c r="C20" s="36">
        <v>192332.45</v>
      </c>
      <c r="D20" s="21" t="s">
        <v>32</v>
      </c>
      <c r="E20" s="36">
        <v>0</v>
      </c>
      <c r="F20" s="36">
        <v>0</v>
      </c>
    </row>
    <row r="21" spans="1:6">
      <c r="A21" s="15" t="s">
        <v>33</v>
      </c>
      <c r="B21" s="36">
        <v>237788.32</v>
      </c>
      <c r="C21" s="36">
        <v>237698.32</v>
      </c>
      <c r="D21" s="21" t="s">
        <v>34</v>
      </c>
      <c r="E21" s="36">
        <v>0</v>
      </c>
      <c r="F21" s="36">
        <v>0</v>
      </c>
    </row>
    <row r="22" spans="1:6">
      <c r="A22" s="15" t="s">
        <v>35</v>
      </c>
      <c r="B22" s="36">
        <v>30000</v>
      </c>
      <c r="C22" s="36">
        <v>-50000</v>
      </c>
      <c r="D22" s="21" t="s">
        <v>36</v>
      </c>
      <c r="E22" s="36">
        <v>0</v>
      </c>
      <c r="F22" s="36">
        <v>0</v>
      </c>
    </row>
    <row r="23" spans="1:6">
      <c r="A23" s="15" t="s">
        <v>37</v>
      </c>
      <c r="B23" s="36">
        <v>0</v>
      </c>
      <c r="C23" s="36">
        <v>0</v>
      </c>
      <c r="D23" s="20" t="s">
        <v>38</v>
      </c>
      <c r="E23" s="32">
        <f>E24+E25</f>
        <v>0</v>
      </c>
      <c r="F23" s="32">
        <f>F24+F25</f>
        <v>0</v>
      </c>
    </row>
    <row r="24" spans="1:6">
      <c r="A24" s="15" t="s">
        <v>39</v>
      </c>
      <c r="B24" s="36">
        <v>72941.03</v>
      </c>
      <c r="C24" s="36">
        <v>73031.03</v>
      </c>
      <c r="D24" s="21" t="s">
        <v>40</v>
      </c>
      <c r="E24" s="36">
        <v>0</v>
      </c>
      <c r="F24" s="36">
        <v>0</v>
      </c>
    </row>
    <row r="25" spans="1:6">
      <c r="A25" s="13" t="s">
        <v>41</v>
      </c>
      <c r="B25" s="32">
        <f>SUM(B26:B30)</f>
        <v>10852073.699999999</v>
      </c>
      <c r="C25" s="32">
        <f>SUM(C26:C30)</f>
        <v>4987287.41</v>
      </c>
      <c r="D25" s="21" t="s">
        <v>42</v>
      </c>
      <c r="E25" s="36">
        <v>0</v>
      </c>
      <c r="F25" s="36">
        <v>0</v>
      </c>
    </row>
    <row r="26" spans="1:6">
      <c r="A26" s="15" t="s">
        <v>43</v>
      </c>
      <c r="B26" s="36">
        <v>32520.09</v>
      </c>
      <c r="C26" s="36">
        <v>32520.09</v>
      </c>
      <c r="D26" s="20" t="s">
        <v>44</v>
      </c>
      <c r="E26" s="36">
        <v>0</v>
      </c>
      <c r="F26" s="36">
        <v>0</v>
      </c>
    </row>
    <row r="27" spans="1:6">
      <c r="A27" s="15" t="s">
        <v>45</v>
      </c>
      <c r="B27" s="36">
        <v>0</v>
      </c>
      <c r="C27" s="36">
        <v>0</v>
      </c>
      <c r="D27" s="20" t="s">
        <v>46</v>
      </c>
      <c r="E27" s="32">
        <f>SUM(E28:E30)</f>
        <v>0</v>
      </c>
      <c r="F27" s="32">
        <f>SUM(F28:F30)</f>
        <v>0</v>
      </c>
    </row>
    <row r="28" spans="1:6">
      <c r="A28" s="15" t="s">
        <v>47</v>
      </c>
      <c r="B28" s="36">
        <v>-10000</v>
      </c>
      <c r="C28" s="36">
        <v>-10000</v>
      </c>
      <c r="D28" s="21" t="s">
        <v>48</v>
      </c>
      <c r="E28" s="36">
        <v>0</v>
      </c>
      <c r="F28" s="36">
        <v>0</v>
      </c>
    </row>
    <row r="29" spans="1:6">
      <c r="A29" s="15" t="s">
        <v>49</v>
      </c>
      <c r="B29" s="36">
        <v>10829553.609999999</v>
      </c>
      <c r="C29" s="36">
        <v>4964767.32</v>
      </c>
      <c r="D29" s="21" t="s">
        <v>50</v>
      </c>
      <c r="E29" s="36">
        <v>0</v>
      </c>
      <c r="F29" s="36">
        <v>0</v>
      </c>
    </row>
    <row r="30" spans="1:6">
      <c r="A30" s="15" t="s">
        <v>51</v>
      </c>
      <c r="B30" s="36">
        <v>0</v>
      </c>
      <c r="C30" s="36">
        <v>0</v>
      </c>
      <c r="D30" s="21" t="s">
        <v>52</v>
      </c>
      <c r="E30" s="36">
        <v>0</v>
      </c>
      <c r="F30" s="36">
        <v>0</v>
      </c>
    </row>
    <row r="31" spans="1:6">
      <c r="A31" s="13" t="s">
        <v>53</v>
      </c>
      <c r="B31" s="32">
        <f>SUM(B32:B36)</f>
        <v>0</v>
      </c>
      <c r="C31" s="32">
        <f>SUM(C32:C36)</f>
        <v>0</v>
      </c>
      <c r="D31" s="20" t="s">
        <v>54</v>
      </c>
      <c r="E31" s="32">
        <f>SUM(E32:E37)</f>
        <v>0</v>
      </c>
      <c r="F31" s="32">
        <f>SUM(F32:F37)</f>
        <v>0</v>
      </c>
    </row>
    <row r="32" spans="1:6">
      <c r="A32" s="15" t="s">
        <v>55</v>
      </c>
      <c r="B32" s="36">
        <v>0</v>
      </c>
      <c r="C32" s="36">
        <v>0</v>
      </c>
      <c r="D32" s="21" t="s">
        <v>56</v>
      </c>
      <c r="E32" s="32">
        <v>0</v>
      </c>
      <c r="F32" s="32">
        <v>0</v>
      </c>
    </row>
    <row r="33" spans="1:6">
      <c r="A33" s="15" t="s">
        <v>57</v>
      </c>
      <c r="B33" s="36">
        <v>0</v>
      </c>
      <c r="C33" s="36">
        <v>0</v>
      </c>
      <c r="D33" s="21" t="s">
        <v>58</v>
      </c>
      <c r="E33" s="36">
        <v>0</v>
      </c>
      <c r="F33" s="36">
        <v>0</v>
      </c>
    </row>
    <row r="34" spans="1:6">
      <c r="A34" s="15" t="s">
        <v>59</v>
      </c>
      <c r="B34" s="36">
        <v>0</v>
      </c>
      <c r="C34" s="36">
        <v>0</v>
      </c>
      <c r="D34" s="21" t="s">
        <v>60</v>
      </c>
      <c r="E34" s="36">
        <v>0</v>
      </c>
      <c r="F34" s="36">
        <v>0</v>
      </c>
    </row>
    <row r="35" spans="1:6">
      <c r="A35" s="15" t="s">
        <v>61</v>
      </c>
      <c r="B35" s="36">
        <v>0</v>
      </c>
      <c r="C35" s="36">
        <v>0</v>
      </c>
      <c r="D35" s="21" t="s">
        <v>62</v>
      </c>
      <c r="E35" s="36">
        <v>0</v>
      </c>
      <c r="F35" s="36">
        <v>0</v>
      </c>
    </row>
    <row r="36" spans="1:6">
      <c r="A36" s="15" t="s">
        <v>63</v>
      </c>
      <c r="B36" s="36">
        <v>0</v>
      </c>
      <c r="C36" s="36">
        <v>0</v>
      </c>
      <c r="D36" s="21" t="s">
        <v>64</v>
      </c>
      <c r="E36" s="36">
        <v>0</v>
      </c>
      <c r="F36" s="36">
        <v>0</v>
      </c>
    </row>
    <row r="37" spans="1:6">
      <c r="A37" s="13" t="s">
        <v>65</v>
      </c>
      <c r="B37" s="36">
        <v>0</v>
      </c>
      <c r="C37" s="36">
        <v>0</v>
      </c>
      <c r="D37" s="21" t="s">
        <v>66</v>
      </c>
      <c r="E37" s="36">
        <v>0</v>
      </c>
      <c r="F37" s="36">
        <v>0</v>
      </c>
    </row>
    <row r="38" spans="1:6">
      <c r="A38" s="13" t="s">
        <v>67</v>
      </c>
      <c r="B38" s="32">
        <f>SUM(B39:B40)</f>
        <v>0</v>
      </c>
      <c r="C38" s="32">
        <f>SUM(C39:C40)</f>
        <v>0</v>
      </c>
      <c r="D38" s="20" t="s">
        <v>68</v>
      </c>
      <c r="E38" s="32">
        <f>SUM(E39:E41)</f>
        <v>0</v>
      </c>
      <c r="F38" s="32">
        <f>SUM(F39:F41)</f>
        <v>0</v>
      </c>
    </row>
    <row r="39" spans="1:6">
      <c r="A39" s="15" t="s">
        <v>69</v>
      </c>
      <c r="B39" s="36">
        <v>0</v>
      </c>
      <c r="C39" s="36">
        <v>0</v>
      </c>
      <c r="D39" s="21" t="s">
        <v>70</v>
      </c>
      <c r="E39" s="36">
        <v>0</v>
      </c>
      <c r="F39" s="36">
        <v>0</v>
      </c>
    </row>
    <row r="40" spans="1:6">
      <c r="A40" s="15" t="s">
        <v>71</v>
      </c>
      <c r="B40" s="36">
        <v>0</v>
      </c>
      <c r="C40" s="36">
        <v>0</v>
      </c>
      <c r="D40" s="21" t="s">
        <v>72</v>
      </c>
      <c r="E40" s="36">
        <v>0</v>
      </c>
      <c r="F40" s="36">
        <v>0</v>
      </c>
    </row>
    <row r="41" spans="1:6">
      <c r="A41" s="13" t="s">
        <v>73</v>
      </c>
      <c r="B41" s="32">
        <f>SUM(B42:B45)</f>
        <v>0</v>
      </c>
      <c r="C41" s="32">
        <f>SUM(C42:C45)</f>
        <v>0</v>
      </c>
      <c r="D41" s="21" t="s">
        <v>74</v>
      </c>
      <c r="E41" s="36">
        <v>0</v>
      </c>
      <c r="F41" s="36">
        <v>0</v>
      </c>
    </row>
    <row r="42" spans="1:6">
      <c r="A42" s="15" t="s">
        <v>75</v>
      </c>
      <c r="B42" s="36">
        <v>0</v>
      </c>
      <c r="C42" s="36">
        <v>0</v>
      </c>
      <c r="D42" s="20" t="s">
        <v>76</v>
      </c>
      <c r="E42" s="32">
        <f>SUM(E43:E45)</f>
        <v>0</v>
      </c>
      <c r="F42" s="32">
        <f>SUM(F43:F45)</f>
        <v>0</v>
      </c>
    </row>
    <row r="43" spans="1:6">
      <c r="A43" s="15" t="s">
        <v>77</v>
      </c>
      <c r="B43" s="36">
        <v>0</v>
      </c>
      <c r="C43" s="36">
        <v>0</v>
      </c>
      <c r="D43" s="21" t="s">
        <v>78</v>
      </c>
      <c r="E43" s="36">
        <v>0</v>
      </c>
      <c r="F43" s="36">
        <v>0</v>
      </c>
    </row>
    <row r="44" spans="1:6">
      <c r="A44" s="15" t="s">
        <v>79</v>
      </c>
      <c r="B44" s="36">
        <v>0</v>
      </c>
      <c r="C44" s="36">
        <v>0</v>
      </c>
      <c r="D44" s="21" t="s">
        <v>80</v>
      </c>
      <c r="E44" s="36">
        <v>0</v>
      </c>
      <c r="F44" s="36">
        <v>0</v>
      </c>
    </row>
    <row r="45" spans="1:6">
      <c r="A45" s="15" t="s">
        <v>81</v>
      </c>
      <c r="B45" s="36">
        <v>0</v>
      </c>
      <c r="C45" s="36">
        <v>0</v>
      </c>
      <c r="D45" s="21" t="s">
        <v>82</v>
      </c>
      <c r="E45" s="36">
        <v>0</v>
      </c>
      <c r="F45" s="36">
        <v>0</v>
      </c>
    </row>
    <row r="46" spans="1:6">
      <c r="A46" s="11"/>
      <c r="B46" s="33"/>
      <c r="C46" s="33"/>
      <c r="D46" s="22"/>
      <c r="E46" s="33">
        <v>0</v>
      </c>
      <c r="F46" s="33">
        <v>0</v>
      </c>
    </row>
    <row r="47" spans="1:6">
      <c r="A47" s="16" t="s">
        <v>83</v>
      </c>
      <c r="B47" s="34">
        <f>B9+B17+B25+B31+B37+B38+B41</f>
        <v>73007010.890000001</v>
      </c>
      <c r="C47" s="34">
        <f>C9+C17+C25+C31+C37+C38+C41</f>
        <v>23058966.899999999</v>
      </c>
      <c r="D47" s="23" t="s">
        <v>84</v>
      </c>
      <c r="E47" s="34">
        <f>E9+E19+E23+E26+E27+E31+E38+E42</f>
        <v>5826271.9400000013</v>
      </c>
      <c r="F47" s="34">
        <f>F9+F19+F23+F26+F27+F31+F38+F42</f>
        <v>4748700.79</v>
      </c>
    </row>
    <row r="48" spans="1:6">
      <c r="A48" s="11"/>
      <c r="B48" s="33"/>
      <c r="C48" s="33"/>
      <c r="D48" s="22"/>
      <c r="E48" s="33"/>
      <c r="F48" s="33"/>
    </row>
    <row r="49" spans="1:6">
      <c r="A49" s="10" t="s">
        <v>85</v>
      </c>
      <c r="B49" s="33"/>
      <c r="C49" s="33"/>
      <c r="D49" s="23" t="s">
        <v>86</v>
      </c>
      <c r="E49" s="33"/>
      <c r="F49" s="33"/>
    </row>
    <row r="50" spans="1:6">
      <c r="A50" s="13" t="s">
        <v>87</v>
      </c>
      <c r="B50" s="36">
        <v>-963755.72</v>
      </c>
      <c r="C50" s="36">
        <v>-963755.72</v>
      </c>
      <c r="D50" s="20" t="s">
        <v>88</v>
      </c>
      <c r="E50" s="36">
        <v>0</v>
      </c>
      <c r="F50" s="36">
        <v>0</v>
      </c>
    </row>
    <row r="51" spans="1:6">
      <c r="A51" s="13" t="s">
        <v>89</v>
      </c>
      <c r="B51" s="36">
        <v>0</v>
      </c>
      <c r="C51" s="36">
        <v>0</v>
      </c>
      <c r="D51" s="20" t="s">
        <v>90</v>
      </c>
      <c r="E51" s="36">
        <v>0</v>
      </c>
      <c r="F51" s="36">
        <v>0</v>
      </c>
    </row>
    <row r="52" spans="1:6">
      <c r="A52" s="13" t="s">
        <v>91</v>
      </c>
      <c r="B52" s="36">
        <v>204212446.03999999</v>
      </c>
      <c r="C52" s="36">
        <v>166632772.55000001</v>
      </c>
      <c r="D52" s="20" t="s">
        <v>92</v>
      </c>
      <c r="E52" s="36">
        <v>0</v>
      </c>
      <c r="F52" s="36">
        <v>0</v>
      </c>
    </row>
    <row r="53" spans="1:6">
      <c r="A53" s="13" t="s">
        <v>93</v>
      </c>
      <c r="B53" s="36">
        <v>25963392.43</v>
      </c>
      <c r="C53" s="36">
        <v>23491790.829999998</v>
      </c>
      <c r="D53" s="20" t="s">
        <v>94</v>
      </c>
      <c r="E53" s="36">
        <v>0</v>
      </c>
      <c r="F53" s="36">
        <v>0</v>
      </c>
    </row>
    <row r="54" spans="1:6">
      <c r="A54" s="13" t="s">
        <v>95</v>
      </c>
      <c r="B54" s="36">
        <v>112810</v>
      </c>
      <c r="C54" s="36">
        <v>112810</v>
      </c>
      <c r="D54" s="20" t="s">
        <v>96</v>
      </c>
      <c r="E54" s="36">
        <v>0</v>
      </c>
      <c r="F54" s="36">
        <v>0</v>
      </c>
    </row>
    <row r="55" spans="1:6">
      <c r="A55" s="13" t="s">
        <v>97</v>
      </c>
      <c r="B55" s="36">
        <v>-13116900.109999999</v>
      </c>
      <c r="C55" s="36">
        <v>-13116900.109999999</v>
      </c>
      <c r="D55" s="24" t="s">
        <v>98</v>
      </c>
      <c r="E55" s="36">
        <v>0</v>
      </c>
      <c r="F55" s="36">
        <v>0</v>
      </c>
    </row>
    <row r="56" spans="1:6">
      <c r="A56" s="13" t="s">
        <v>99</v>
      </c>
      <c r="B56" s="36">
        <v>4713376.9000000004</v>
      </c>
      <c r="C56" s="36">
        <v>4687856.9000000004</v>
      </c>
      <c r="D56" s="22"/>
      <c r="E56" s="33"/>
      <c r="F56" s="33"/>
    </row>
    <row r="57" spans="1:6">
      <c r="A57" s="13" t="s">
        <v>100</v>
      </c>
      <c r="B57" s="36">
        <v>0</v>
      </c>
      <c r="C57" s="36">
        <v>0</v>
      </c>
      <c r="D57" s="23" t="s">
        <v>101</v>
      </c>
      <c r="E57" s="34">
        <f>SUM(E50:E55)</f>
        <v>0</v>
      </c>
      <c r="F57" s="34">
        <f>SUM(F50:F55)</f>
        <v>0</v>
      </c>
    </row>
    <row r="58" spans="1:6">
      <c r="A58" s="13" t="s">
        <v>102</v>
      </c>
      <c r="B58" s="36">
        <v>0</v>
      </c>
      <c r="C58" s="36">
        <v>0</v>
      </c>
      <c r="D58" s="22"/>
      <c r="E58" s="33"/>
      <c r="F58" s="33"/>
    </row>
    <row r="59" spans="1:6">
      <c r="A59" s="11"/>
      <c r="B59" s="33"/>
      <c r="C59" s="33"/>
      <c r="D59" s="23" t="s">
        <v>103</v>
      </c>
      <c r="E59" s="34">
        <f>E47+E57</f>
        <v>5826271.9400000013</v>
      </c>
      <c r="F59" s="34">
        <f>F47+F57</f>
        <v>4748700.79</v>
      </c>
    </row>
    <row r="60" spans="1:6">
      <c r="A60" s="16" t="s">
        <v>104</v>
      </c>
      <c r="B60" s="34">
        <f>SUM(B50:B58)</f>
        <v>220921369.53999999</v>
      </c>
      <c r="C60" s="34">
        <f>SUM(C50:C58)</f>
        <v>180844574.45000002</v>
      </c>
      <c r="D60" s="22"/>
      <c r="E60" s="33"/>
      <c r="F60" s="33"/>
    </row>
    <row r="61" spans="1:6">
      <c r="A61" s="11"/>
      <c r="B61" s="33"/>
      <c r="C61" s="33"/>
      <c r="D61" s="25" t="s">
        <v>105</v>
      </c>
      <c r="E61" s="33"/>
      <c r="F61" s="33"/>
    </row>
    <row r="62" spans="1:6">
      <c r="A62" s="16" t="s">
        <v>106</v>
      </c>
      <c r="B62" s="34">
        <f>SUM(B47+B60)</f>
        <v>293928380.43000001</v>
      </c>
      <c r="C62" s="34">
        <f>SUM(C47+C60)</f>
        <v>203903541.35000002</v>
      </c>
      <c r="D62" s="22"/>
      <c r="E62" s="33"/>
      <c r="F62" s="33"/>
    </row>
    <row r="63" spans="1:6">
      <c r="A63" s="11"/>
      <c r="B63" s="31"/>
      <c r="C63" s="31"/>
      <c r="D63" s="26" t="s">
        <v>107</v>
      </c>
      <c r="E63" s="32">
        <f>SUM(E64:E66)</f>
        <v>6882418.9299999997</v>
      </c>
      <c r="F63" s="32">
        <f>SUM(F64:F66)</f>
        <v>6580631.9400000004</v>
      </c>
    </row>
    <row r="64" spans="1:6">
      <c r="A64" s="11"/>
      <c r="B64" s="31"/>
      <c r="C64" s="31"/>
      <c r="D64" s="27" t="s">
        <v>108</v>
      </c>
      <c r="E64" s="36">
        <v>6071228.9299999997</v>
      </c>
      <c r="F64" s="36">
        <v>5769441.9400000004</v>
      </c>
    </row>
    <row r="65" spans="1:6">
      <c r="A65" s="11"/>
      <c r="B65" s="31"/>
      <c r="C65" s="31"/>
      <c r="D65" s="28" t="s">
        <v>109</v>
      </c>
      <c r="E65" s="36">
        <v>811190</v>
      </c>
      <c r="F65" s="36">
        <v>811190</v>
      </c>
    </row>
    <row r="66" spans="1:6">
      <c r="A66" s="11"/>
      <c r="B66" s="31"/>
      <c r="C66" s="31"/>
      <c r="D66" s="27" t="s">
        <v>110</v>
      </c>
      <c r="E66" s="36">
        <v>0</v>
      </c>
      <c r="F66" s="36">
        <v>0</v>
      </c>
    </row>
    <row r="67" spans="1:6">
      <c r="A67" s="11"/>
      <c r="B67" s="31"/>
      <c r="C67" s="31"/>
      <c r="D67" s="22"/>
      <c r="E67" s="33"/>
      <c r="F67" s="33"/>
    </row>
    <row r="68" spans="1:6">
      <c r="A68" s="11"/>
      <c r="B68" s="31"/>
      <c r="C68" s="31"/>
      <c r="D68" s="26" t="s">
        <v>111</v>
      </c>
      <c r="E68" s="32">
        <f>SUM(E69:E73)</f>
        <v>281219689.56</v>
      </c>
      <c r="F68" s="32">
        <f>SUM(F69:F73)</f>
        <v>192574208.62</v>
      </c>
    </row>
    <row r="69" spans="1:6">
      <c r="A69" s="17"/>
      <c r="B69" s="31"/>
      <c r="C69" s="31"/>
      <c r="D69" s="27" t="s">
        <v>112</v>
      </c>
      <c r="E69" s="36">
        <v>88645480.939999998</v>
      </c>
      <c r="F69" s="36">
        <v>33199220.969999999</v>
      </c>
    </row>
    <row r="70" spans="1:6">
      <c r="A70" s="17"/>
      <c r="B70" s="31"/>
      <c r="C70" s="31"/>
      <c r="D70" s="27" t="s">
        <v>113</v>
      </c>
      <c r="E70" s="36">
        <v>191482473.62</v>
      </c>
      <c r="F70" s="36">
        <v>158283252.65000001</v>
      </c>
    </row>
    <row r="71" spans="1:6">
      <c r="A71" s="17"/>
      <c r="B71" s="31"/>
      <c r="C71" s="31"/>
      <c r="D71" s="27" t="s">
        <v>114</v>
      </c>
      <c r="E71" s="36">
        <v>1091735</v>
      </c>
      <c r="F71" s="36">
        <v>1091735</v>
      </c>
    </row>
    <row r="72" spans="1:6">
      <c r="A72" s="17"/>
      <c r="B72" s="31"/>
      <c r="C72" s="31"/>
      <c r="D72" s="27" t="s">
        <v>115</v>
      </c>
      <c r="E72" s="36">
        <v>0</v>
      </c>
      <c r="F72" s="36">
        <v>0</v>
      </c>
    </row>
    <row r="73" spans="1:6">
      <c r="A73" s="17"/>
      <c r="B73" s="31"/>
      <c r="C73" s="31"/>
      <c r="D73" s="27" t="s">
        <v>116</v>
      </c>
      <c r="E73" s="36">
        <v>0</v>
      </c>
      <c r="F73" s="36">
        <v>0</v>
      </c>
    </row>
    <row r="74" spans="1:6">
      <c r="A74" s="17"/>
      <c r="B74" s="31"/>
      <c r="C74" s="31"/>
      <c r="D74" s="22"/>
      <c r="E74" s="33"/>
      <c r="F74" s="33"/>
    </row>
    <row r="75" spans="1:6">
      <c r="A75" s="17"/>
      <c r="B75" s="31"/>
      <c r="C75" s="31"/>
      <c r="D75" s="26" t="s">
        <v>117</v>
      </c>
      <c r="E75" s="32">
        <f>E76+E77</f>
        <v>0</v>
      </c>
      <c r="F75" s="32">
        <f>F76+F77</f>
        <v>0</v>
      </c>
    </row>
    <row r="76" spans="1:6">
      <c r="A76" s="17"/>
      <c r="B76" s="31"/>
      <c r="C76" s="31"/>
      <c r="D76" s="20" t="s">
        <v>118</v>
      </c>
      <c r="E76" s="36">
        <v>0</v>
      </c>
      <c r="F76" s="36">
        <v>0</v>
      </c>
    </row>
    <row r="77" spans="1:6">
      <c r="A77" s="17"/>
      <c r="B77" s="31"/>
      <c r="C77" s="31"/>
      <c r="D77" s="20" t="s">
        <v>119</v>
      </c>
      <c r="E77" s="36">
        <v>0</v>
      </c>
      <c r="F77" s="36">
        <v>0</v>
      </c>
    </row>
    <row r="78" spans="1:6">
      <c r="A78" s="17"/>
      <c r="B78" s="31"/>
      <c r="C78" s="31"/>
      <c r="D78" s="22"/>
      <c r="E78" s="33"/>
      <c r="F78" s="33"/>
    </row>
    <row r="79" spans="1:6">
      <c r="A79" s="17"/>
      <c r="B79" s="31"/>
      <c r="C79" s="31"/>
      <c r="D79" s="23" t="s">
        <v>120</v>
      </c>
      <c r="E79" s="34">
        <f>E63+E68+E75</f>
        <v>288102108.49000001</v>
      </c>
      <c r="F79" s="34">
        <f>F63+F68+F75</f>
        <v>199154840.56</v>
      </c>
    </row>
    <row r="80" spans="1:6">
      <c r="A80" s="17"/>
      <c r="B80" s="31"/>
      <c r="C80" s="31"/>
      <c r="D80" s="22"/>
      <c r="E80" s="33"/>
      <c r="F80" s="33"/>
    </row>
    <row r="81" spans="1:6">
      <c r="A81" s="17"/>
      <c r="B81" s="31"/>
      <c r="C81" s="31"/>
      <c r="D81" s="23" t="s">
        <v>121</v>
      </c>
      <c r="E81" s="34">
        <f>E59+E79</f>
        <v>293928380.43000001</v>
      </c>
      <c r="F81" s="34">
        <f>F59+F79</f>
        <v>203903541.34999999</v>
      </c>
    </row>
    <row r="82" spans="1:6">
      <c r="A82" s="18"/>
      <c r="B82" s="30"/>
      <c r="C82" s="30"/>
      <c r="D82" s="29"/>
      <c r="E82" s="35"/>
      <c r="F82" s="35"/>
    </row>
    <row r="83" spans="1:6" hidden="1"/>
    <row r="84" spans="1:6" hidden="1"/>
    <row r="85" spans="1:6" hidden="1"/>
    <row r="86" spans="1:6" hidden="1"/>
    <row r="87" spans="1:6" hidden="1"/>
    <row r="88" spans="1:6" hidden="1"/>
    <row r="89" spans="1:6" hidden="1"/>
    <row r="90" spans="1:6" hidden="1"/>
    <row r="91" spans="1:6" hidden="1"/>
    <row r="92" spans="1:6" hidden="1"/>
    <row r="93" spans="1:6" hidden="1"/>
    <row r="94" spans="1:6" hidden="1"/>
    <row r="95" spans="1:6" hidden="1"/>
    <row r="96" spans="1:6" hidden="1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  <dataValidation allowBlank="1" showInputMessage="1" showErrorMessage="1" prompt="31 de diciembre de 20XN-1 (e)" sqref="C6 F6"/>
    <dataValidation allowBlank="1" showInputMessage="1" showErrorMessage="1" prompt="20XN (d)" sqref="B6 E6"/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sqref="A1:XFD1048576"/>
    </sheetView>
  </sheetViews>
  <sheetFormatPr baseColWidth="10" defaultRowHeight="1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50" t="s">
        <v>125</v>
      </c>
      <c r="B1" s="50"/>
      <c r="C1" s="50"/>
      <c r="D1" s="50"/>
      <c r="E1" s="50"/>
      <c r="F1" s="50"/>
      <c r="G1" s="50"/>
      <c r="H1" s="50"/>
      <c r="I1" s="1"/>
    </row>
    <row r="2" spans="1:9">
      <c r="A2" s="38" t="s">
        <v>122</v>
      </c>
      <c r="B2" s="39"/>
      <c r="C2" s="39"/>
      <c r="D2" s="39"/>
      <c r="E2" s="39"/>
      <c r="F2" s="39"/>
      <c r="G2" s="39"/>
      <c r="H2" s="40"/>
    </row>
    <row r="3" spans="1:9">
      <c r="A3" s="41" t="s">
        <v>126</v>
      </c>
      <c r="B3" s="42"/>
      <c r="C3" s="42"/>
      <c r="D3" s="42"/>
      <c r="E3" s="42"/>
      <c r="F3" s="42"/>
      <c r="G3" s="42"/>
      <c r="H3" s="43"/>
    </row>
    <row r="4" spans="1:9">
      <c r="A4" s="44" t="s">
        <v>127</v>
      </c>
      <c r="B4" s="45"/>
      <c r="C4" s="45"/>
      <c r="D4" s="45"/>
      <c r="E4" s="45"/>
      <c r="F4" s="45"/>
      <c r="G4" s="45"/>
      <c r="H4" s="46"/>
    </row>
    <row r="5" spans="1:9">
      <c r="A5" s="47" t="s">
        <v>2</v>
      </c>
      <c r="B5" s="48"/>
      <c r="C5" s="48"/>
      <c r="D5" s="48"/>
      <c r="E5" s="48"/>
      <c r="F5" s="48"/>
      <c r="G5" s="48"/>
      <c r="H5" s="49"/>
    </row>
    <row r="6" spans="1:9" ht="45">
      <c r="A6" s="51" t="s">
        <v>128</v>
      </c>
      <c r="B6" s="52" t="s">
        <v>129</v>
      </c>
      <c r="C6" s="51" t="s">
        <v>130</v>
      </c>
      <c r="D6" s="51" t="s">
        <v>131</v>
      </c>
      <c r="E6" s="51" t="s">
        <v>132</v>
      </c>
      <c r="F6" s="51" t="s">
        <v>133</v>
      </c>
      <c r="G6" s="51" t="s">
        <v>134</v>
      </c>
      <c r="H6" s="53" t="s">
        <v>135</v>
      </c>
      <c r="I6" s="54"/>
    </row>
    <row r="7" spans="1:9">
      <c r="A7" s="17"/>
      <c r="B7" s="17"/>
      <c r="C7" s="17"/>
      <c r="D7" s="17"/>
      <c r="E7" s="17"/>
      <c r="F7" s="17"/>
      <c r="G7" s="17"/>
      <c r="H7" s="17"/>
      <c r="I7" s="54"/>
    </row>
    <row r="8" spans="1:9">
      <c r="A8" s="55" t="s">
        <v>136</v>
      </c>
      <c r="B8" s="56">
        <f>B9+B13</f>
        <v>0</v>
      </c>
      <c r="C8" s="56">
        <f>C9+C13</f>
        <v>0</v>
      </c>
      <c r="D8" s="56">
        <f t="shared" ref="D8:H8" si="0">D9+D13</f>
        <v>0</v>
      </c>
      <c r="E8" s="56">
        <f t="shared" si="0"/>
        <v>0</v>
      </c>
      <c r="F8" s="56">
        <f>F9+F13</f>
        <v>0</v>
      </c>
      <c r="G8" s="56">
        <f t="shared" si="0"/>
        <v>0</v>
      </c>
      <c r="H8" s="56">
        <f t="shared" si="0"/>
        <v>0</v>
      </c>
    </row>
    <row r="9" spans="1:9">
      <c r="A9" s="57" t="s">
        <v>137</v>
      </c>
      <c r="B9" s="58">
        <f>SUM(B10:B12)</f>
        <v>0</v>
      </c>
      <c r="C9" s="58">
        <f t="shared" ref="C9:H13" si="1">SUM(C10:C12)</f>
        <v>0</v>
      </c>
      <c r="D9" s="58">
        <f t="shared" si="1"/>
        <v>0</v>
      </c>
      <c r="E9" s="58">
        <f t="shared" si="1"/>
        <v>0</v>
      </c>
      <c r="F9" s="58">
        <f>B9+C9-D9+E9</f>
        <v>0</v>
      </c>
      <c r="G9" s="58">
        <f t="shared" si="1"/>
        <v>0</v>
      </c>
      <c r="H9" s="58">
        <f t="shared" si="1"/>
        <v>0</v>
      </c>
    </row>
    <row r="10" spans="1:9">
      <c r="A10" s="59" t="s">
        <v>138</v>
      </c>
      <c r="B10" s="60">
        <v>0</v>
      </c>
      <c r="C10" s="60">
        <v>0</v>
      </c>
      <c r="D10" s="60">
        <v>0</v>
      </c>
      <c r="E10" s="60">
        <v>0</v>
      </c>
      <c r="F10" s="58">
        <f>B10+C10-D10+E10</f>
        <v>0</v>
      </c>
      <c r="G10" s="60">
        <v>0</v>
      </c>
      <c r="H10" s="60">
        <v>0</v>
      </c>
    </row>
    <row r="11" spans="1:9">
      <c r="A11" s="59" t="s">
        <v>139</v>
      </c>
      <c r="B11" s="60">
        <v>0</v>
      </c>
      <c r="C11" s="58">
        <v>0</v>
      </c>
      <c r="D11" s="60">
        <v>0</v>
      </c>
      <c r="E11" s="60">
        <v>0</v>
      </c>
      <c r="F11" s="58">
        <f>B11+C11-D11+E11</f>
        <v>0</v>
      </c>
      <c r="G11" s="60">
        <v>0</v>
      </c>
      <c r="H11" s="58">
        <v>0</v>
      </c>
    </row>
    <row r="12" spans="1:9">
      <c r="A12" s="59" t="s">
        <v>140</v>
      </c>
      <c r="B12" s="60">
        <v>0</v>
      </c>
      <c r="C12" s="58">
        <v>0</v>
      </c>
      <c r="D12" s="60">
        <v>0</v>
      </c>
      <c r="E12" s="60">
        <v>0</v>
      </c>
      <c r="F12" s="58">
        <f>B12+C12-D12+E12</f>
        <v>0</v>
      </c>
      <c r="G12" s="60">
        <v>0</v>
      </c>
      <c r="H12" s="58">
        <v>0</v>
      </c>
    </row>
    <row r="13" spans="1:9">
      <c r="A13" s="57" t="s">
        <v>141</v>
      </c>
      <c r="B13" s="58">
        <f>SUM(B14:B16)</f>
        <v>0</v>
      </c>
      <c r="C13" s="58">
        <f t="shared" ref="C13:H13" si="2">SUM(C14:C16)</f>
        <v>0</v>
      </c>
      <c r="D13" s="58">
        <f t="shared" si="2"/>
        <v>0</v>
      </c>
      <c r="E13" s="58">
        <f t="shared" si="2"/>
        <v>0</v>
      </c>
      <c r="F13" s="58">
        <f t="shared" ref="F13" si="3">B13+C13-D13+E13</f>
        <v>0</v>
      </c>
      <c r="G13" s="58">
        <f t="shared" si="1"/>
        <v>0</v>
      </c>
      <c r="H13" s="58">
        <f t="shared" si="2"/>
        <v>0</v>
      </c>
    </row>
    <row r="14" spans="1:9">
      <c r="A14" s="59" t="s">
        <v>142</v>
      </c>
      <c r="B14" s="60">
        <v>0</v>
      </c>
      <c r="C14" s="60">
        <v>0</v>
      </c>
      <c r="D14" s="60">
        <v>0</v>
      </c>
      <c r="E14" s="60">
        <v>0</v>
      </c>
      <c r="F14" s="58">
        <f>B14+C14-D14+E14</f>
        <v>0</v>
      </c>
      <c r="G14" s="58">
        <v>0</v>
      </c>
      <c r="H14" s="60">
        <v>0</v>
      </c>
    </row>
    <row r="15" spans="1:9">
      <c r="A15" s="59" t="s">
        <v>143</v>
      </c>
      <c r="B15" s="60">
        <v>0</v>
      </c>
      <c r="C15" s="60">
        <v>0</v>
      </c>
      <c r="D15" s="60">
        <v>0</v>
      </c>
      <c r="E15" s="60">
        <v>0</v>
      </c>
      <c r="F15" s="58">
        <f>B15+C15-D15+E15</f>
        <v>0</v>
      </c>
      <c r="G15" s="58">
        <v>0</v>
      </c>
      <c r="H15" s="58">
        <v>0</v>
      </c>
    </row>
    <row r="16" spans="1:9">
      <c r="A16" s="59" t="s">
        <v>144</v>
      </c>
      <c r="B16" s="60">
        <v>0</v>
      </c>
      <c r="C16" s="60">
        <v>0</v>
      </c>
      <c r="D16" s="60">
        <v>0</v>
      </c>
      <c r="E16" s="60">
        <v>0</v>
      </c>
      <c r="F16" s="58">
        <f>B16+C16-D16+E16</f>
        <v>0</v>
      </c>
      <c r="G16" s="58">
        <v>0</v>
      </c>
      <c r="H16" s="58">
        <v>0</v>
      </c>
    </row>
    <row r="17" spans="1:8">
      <c r="A17" s="11"/>
      <c r="B17" s="61"/>
      <c r="C17" s="61"/>
      <c r="D17" s="61"/>
      <c r="E17" s="61"/>
      <c r="F17" s="61"/>
      <c r="G17" s="61"/>
      <c r="H17" s="61"/>
    </row>
    <row r="18" spans="1:8">
      <c r="A18" s="55" t="s">
        <v>145</v>
      </c>
      <c r="B18" s="56">
        <v>4748700.79</v>
      </c>
      <c r="C18" s="62"/>
      <c r="D18" s="62"/>
      <c r="E18" s="62"/>
      <c r="F18" s="56">
        <v>5826271.9400000004</v>
      </c>
      <c r="G18" s="62"/>
      <c r="H18" s="62"/>
    </row>
    <row r="19" spans="1:8">
      <c r="A19" s="8"/>
      <c r="B19" s="63"/>
      <c r="C19" s="63"/>
      <c r="D19" s="63"/>
      <c r="E19" s="63"/>
      <c r="F19" s="63"/>
      <c r="G19" s="63"/>
      <c r="H19" s="63"/>
    </row>
    <row r="20" spans="1:8">
      <c r="A20" s="55" t="s">
        <v>146</v>
      </c>
      <c r="B20" s="56">
        <f>B8+B18</f>
        <v>4748700.79</v>
      </c>
      <c r="C20" s="56">
        <f t="shared" ref="C20:H20" si="4">C8+C18</f>
        <v>0</v>
      </c>
      <c r="D20" s="56">
        <f t="shared" si="4"/>
        <v>0</v>
      </c>
      <c r="E20" s="56">
        <f t="shared" si="4"/>
        <v>0</v>
      </c>
      <c r="F20" s="56">
        <f>F8+F18</f>
        <v>5826271.9400000004</v>
      </c>
      <c r="G20" s="56">
        <f t="shared" si="4"/>
        <v>0</v>
      </c>
      <c r="H20" s="56">
        <f t="shared" si="4"/>
        <v>0</v>
      </c>
    </row>
    <row r="21" spans="1:8">
      <c r="A21" s="11"/>
      <c r="B21" s="64"/>
      <c r="C21" s="64"/>
      <c r="D21" s="64"/>
      <c r="E21" s="64"/>
      <c r="F21" s="64"/>
      <c r="G21" s="64"/>
      <c r="H21" s="64"/>
    </row>
    <row r="22" spans="1:8" ht="17.25">
      <c r="A22" s="55" t="s">
        <v>147</v>
      </c>
      <c r="B22" s="56">
        <f t="shared" ref="B22:H22" si="5">SUM(B23:B25)</f>
        <v>0</v>
      </c>
      <c r="C22" s="56">
        <f t="shared" si="5"/>
        <v>0</v>
      </c>
      <c r="D22" s="56">
        <f t="shared" si="5"/>
        <v>0</v>
      </c>
      <c r="E22" s="56">
        <f t="shared" si="5"/>
        <v>0</v>
      </c>
      <c r="F22" s="56">
        <f t="shared" si="5"/>
        <v>0</v>
      </c>
      <c r="G22" s="56">
        <f t="shared" si="5"/>
        <v>0</v>
      </c>
      <c r="H22" s="56">
        <f t="shared" si="5"/>
        <v>0</v>
      </c>
    </row>
    <row r="23" spans="1:8">
      <c r="A23" s="65" t="s">
        <v>148</v>
      </c>
      <c r="B23" s="58">
        <v>0</v>
      </c>
      <c r="C23" s="58">
        <v>0</v>
      </c>
      <c r="D23" s="58">
        <v>0</v>
      </c>
      <c r="E23" s="58">
        <v>0</v>
      </c>
      <c r="F23" s="58">
        <f>B23+C23-D23+E23</f>
        <v>0</v>
      </c>
      <c r="G23" s="58">
        <v>0</v>
      </c>
      <c r="H23" s="58">
        <v>0</v>
      </c>
    </row>
    <row r="24" spans="1:8">
      <c r="A24" s="65" t="s">
        <v>149</v>
      </c>
      <c r="B24" s="58">
        <v>0</v>
      </c>
      <c r="C24" s="58">
        <v>0</v>
      </c>
      <c r="D24" s="58">
        <v>0</v>
      </c>
      <c r="E24" s="58">
        <v>0</v>
      </c>
      <c r="F24" s="58">
        <f>B24+C24-D24+E24</f>
        <v>0</v>
      </c>
      <c r="G24" s="58">
        <v>0</v>
      </c>
      <c r="H24" s="58">
        <v>0</v>
      </c>
    </row>
    <row r="25" spans="1:8">
      <c r="A25" s="65" t="s">
        <v>150</v>
      </c>
      <c r="B25" s="58">
        <v>0</v>
      </c>
      <c r="C25" s="58">
        <v>0</v>
      </c>
      <c r="D25" s="58">
        <v>0</v>
      </c>
      <c r="E25" s="58">
        <v>0</v>
      </c>
      <c r="F25" s="58">
        <f>B25+C25-D25+E25</f>
        <v>0</v>
      </c>
      <c r="G25" s="58">
        <v>0</v>
      </c>
      <c r="H25" s="58">
        <v>0</v>
      </c>
    </row>
    <row r="26" spans="1:8">
      <c r="A26" s="66" t="s">
        <v>151</v>
      </c>
      <c r="B26" s="64"/>
      <c r="C26" s="64"/>
      <c r="D26" s="64"/>
      <c r="E26" s="64"/>
      <c r="F26" s="64"/>
      <c r="G26" s="64"/>
      <c r="H26" s="64"/>
    </row>
    <row r="27" spans="1:8" ht="17.25">
      <c r="A27" s="55" t="s">
        <v>152</v>
      </c>
      <c r="B27" s="56">
        <f>SUM(B28:B30)</f>
        <v>0</v>
      </c>
      <c r="C27" s="56">
        <f t="shared" ref="C27:H27" si="6">SUM(C28:C30)</f>
        <v>0</v>
      </c>
      <c r="D27" s="56">
        <f t="shared" si="6"/>
        <v>0</v>
      </c>
      <c r="E27" s="56">
        <f t="shared" si="6"/>
        <v>0</v>
      </c>
      <c r="F27" s="56">
        <f t="shared" si="6"/>
        <v>0</v>
      </c>
      <c r="G27" s="56">
        <f t="shared" si="6"/>
        <v>0</v>
      </c>
      <c r="H27" s="56">
        <f t="shared" si="6"/>
        <v>0</v>
      </c>
    </row>
    <row r="28" spans="1:8">
      <c r="A28" s="65" t="s">
        <v>153</v>
      </c>
      <c r="B28" s="58">
        <v>0</v>
      </c>
      <c r="C28" s="58">
        <v>0</v>
      </c>
      <c r="D28" s="58">
        <v>0</v>
      </c>
      <c r="E28" s="58">
        <v>0</v>
      </c>
      <c r="F28" s="58">
        <f>B28+C28-D28+E28</f>
        <v>0</v>
      </c>
      <c r="G28" s="58">
        <v>0</v>
      </c>
      <c r="H28" s="58">
        <v>0</v>
      </c>
    </row>
    <row r="29" spans="1:8">
      <c r="A29" s="65" t="s">
        <v>154</v>
      </c>
      <c r="B29" s="58">
        <v>0</v>
      </c>
      <c r="C29" s="58">
        <v>0</v>
      </c>
      <c r="D29" s="58">
        <v>0</v>
      </c>
      <c r="E29" s="58">
        <v>0</v>
      </c>
      <c r="F29" s="58">
        <f>B29+C29-D29+E29</f>
        <v>0</v>
      </c>
      <c r="G29" s="58">
        <v>0</v>
      </c>
      <c r="H29" s="58">
        <v>0</v>
      </c>
    </row>
    <row r="30" spans="1:8">
      <c r="A30" s="65" t="s">
        <v>155</v>
      </c>
      <c r="B30" s="58">
        <v>0</v>
      </c>
      <c r="C30" s="58">
        <v>0</v>
      </c>
      <c r="D30" s="58">
        <v>0</v>
      </c>
      <c r="E30" s="58">
        <v>0</v>
      </c>
      <c r="F30" s="58">
        <f>B30+C30-D30+E30</f>
        <v>0</v>
      </c>
      <c r="G30" s="58">
        <v>0</v>
      </c>
      <c r="H30" s="58">
        <v>0</v>
      </c>
    </row>
    <row r="31" spans="1:8">
      <c r="A31" s="67" t="s">
        <v>151</v>
      </c>
      <c r="B31" s="68"/>
      <c r="C31" s="68"/>
      <c r="D31" s="68"/>
      <c r="E31" s="68"/>
      <c r="F31" s="68"/>
      <c r="G31" s="68"/>
      <c r="H31" s="68"/>
    </row>
    <row r="32" spans="1:8">
      <c r="A32" s="1"/>
    </row>
    <row r="33" spans="1:8">
      <c r="A33" s="69" t="s">
        <v>156</v>
      </c>
      <c r="B33" s="69"/>
      <c r="C33" s="69"/>
      <c r="D33" s="69"/>
      <c r="E33" s="69"/>
      <c r="F33" s="69"/>
      <c r="G33" s="69"/>
      <c r="H33" s="69"/>
    </row>
    <row r="34" spans="1:8">
      <c r="A34" s="69"/>
      <c r="B34" s="69"/>
      <c r="C34" s="69"/>
      <c r="D34" s="69"/>
      <c r="E34" s="69"/>
      <c r="F34" s="69"/>
      <c r="G34" s="69"/>
      <c r="H34" s="69"/>
    </row>
    <row r="35" spans="1:8">
      <c r="A35" s="69"/>
      <c r="B35" s="69"/>
      <c r="C35" s="69"/>
      <c r="D35" s="69"/>
      <c r="E35" s="69"/>
      <c r="F35" s="69"/>
      <c r="G35" s="69"/>
      <c r="H35" s="69"/>
    </row>
    <row r="36" spans="1:8">
      <c r="A36" s="69"/>
      <c r="B36" s="69"/>
      <c r="C36" s="69"/>
      <c r="D36" s="69"/>
      <c r="E36" s="69"/>
      <c r="F36" s="69"/>
      <c r="G36" s="69"/>
      <c r="H36" s="69"/>
    </row>
    <row r="37" spans="1:8">
      <c r="A37" s="69"/>
      <c r="B37" s="69"/>
      <c r="C37" s="69"/>
      <c r="D37" s="69"/>
      <c r="E37" s="69"/>
      <c r="F37" s="69"/>
      <c r="G37" s="69"/>
      <c r="H37" s="69"/>
    </row>
    <row r="38" spans="1:8">
      <c r="A38" s="1"/>
    </row>
    <row r="39" spans="1:8" ht="30">
      <c r="A39" s="51" t="s">
        <v>157</v>
      </c>
      <c r="B39" s="51" t="s">
        <v>158</v>
      </c>
      <c r="C39" s="51" t="s">
        <v>159</v>
      </c>
      <c r="D39" s="51" t="s">
        <v>160</v>
      </c>
      <c r="E39" s="51" t="s">
        <v>161</v>
      </c>
      <c r="F39" s="53" t="s">
        <v>162</v>
      </c>
    </row>
    <row r="40" spans="1:8">
      <c r="A40" s="8"/>
      <c r="B40" s="70"/>
      <c r="C40" s="70"/>
      <c r="D40" s="70"/>
      <c r="E40" s="70"/>
      <c r="F40" s="70"/>
    </row>
    <row r="41" spans="1:8">
      <c r="A41" s="55" t="s">
        <v>163</v>
      </c>
      <c r="B41" s="71">
        <f>SUM(B42:B45)</f>
        <v>0</v>
      </c>
      <c r="C41" s="71">
        <f t="shared" ref="C41:F41" si="7">SUM(C42:C45)</f>
        <v>0</v>
      </c>
      <c r="D41" s="71">
        <f t="shared" si="7"/>
        <v>0</v>
      </c>
      <c r="E41" s="71">
        <f t="shared" si="7"/>
        <v>0</v>
      </c>
      <c r="F41" s="71">
        <f t="shared" si="7"/>
        <v>0</v>
      </c>
    </row>
    <row r="42" spans="1:8">
      <c r="A42" s="65" t="s">
        <v>164</v>
      </c>
      <c r="B42" s="72"/>
      <c r="C42" s="72"/>
      <c r="D42" s="72"/>
      <c r="E42" s="72"/>
      <c r="F42" s="72"/>
      <c r="G42" s="73"/>
      <c r="H42" s="73"/>
    </row>
    <row r="43" spans="1:8">
      <c r="A43" s="65" t="s">
        <v>165</v>
      </c>
      <c r="B43" s="72"/>
      <c r="C43" s="72"/>
      <c r="D43" s="72"/>
      <c r="E43" s="72"/>
      <c r="F43" s="72"/>
      <c r="G43" s="73"/>
      <c r="H43" s="73"/>
    </row>
    <row r="44" spans="1:8">
      <c r="A44" s="65" t="s">
        <v>166</v>
      </c>
      <c r="B44" s="72"/>
      <c r="C44" s="72"/>
      <c r="D44" s="72"/>
      <c r="E44" s="72"/>
      <c r="F44" s="72"/>
      <c r="G44" s="73"/>
      <c r="H44" s="73"/>
    </row>
    <row r="45" spans="1:8">
      <c r="A45" s="74" t="s">
        <v>151</v>
      </c>
      <c r="B45" s="18"/>
      <c r="C45" s="18"/>
      <c r="D45" s="18"/>
      <c r="E45" s="18"/>
      <c r="F45" s="18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activeCell="A8" sqref="A8"/>
    </sheetView>
  </sheetViews>
  <sheetFormatPr baseColWidth="10" defaultRowHeight="15"/>
  <cols>
    <col min="1" max="1" width="57" customWidth="1"/>
    <col min="2" max="11" width="21.7109375" customWidth="1"/>
  </cols>
  <sheetData>
    <row r="1" spans="1:12" ht="21">
      <c r="A1" s="37" t="s">
        <v>167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75"/>
    </row>
    <row r="2" spans="1:12">
      <c r="A2" s="38" t="s">
        <v>122</v>
      </c>
      <c r="B2" s="39"/>
      <c r="C2" s="39"/>
      <c r="D2" s="39"/>
      <c r="E2" s="39"/>
      <c r="F2" s="39"/>
      <c r="G2" s="39"/>
      <c r="H2" s="39"/>
      <c r="I2" s="39"/>
      <c r="J2" s="39"/>
      <c r="K2" s="40"/>
    </row>
    <row r="3" spans="1:12">
      <c r="A3" s="41" t="s">
        <v>168</v>
      </c>
      <c r="B3" s="42"/>
      <c r="C3" s="42"/>
      <c r="D3" s="42"/>
      <c r="E3" s="42"/>
      <c r="F3" s="42"/>
      <c r="G3" s="42"/>
      <c r="H3" s="42"/>
      <c r="I3" s="42"/>
      <c r="J3" s="42"/>
      <c r="K3" s="43"/>
    </row>
    <row r="4" spans="1:12">
      <c r="A4" s="44" t="s">
        <v>169</v>
      </c>
      <c r="B4" s="45"/>
      <c r="C4" s="45"/>
      <c r="D4" s="45"/>
      <c r="E4" s="45"/>
      <c r="F4" s="45"/>
      <c r="G4" s="45"/>
      <c r="H4" s="45"/>
      <c r="I4" s="45"/>
      <c r="J4" s="45"/>
      <c r="K4" s="46"/>
    </row>
    <row r="5" spans="1:12">
      <c r="A5" s="41" t="s">
        <v>2</v>
      </c>
      <c r="B5" s="42"/>
      <c r="C5" s="42"/>
      <c r="D5" s="42"/>
      <c r="E5" s="42"/>
      <c r="F5" s="42"/>
      <c r="G5" s="42"/>
      <c r="H5" s="42"/>
      <c r="I5" s="42"/>
      <c r="J5" s="42"/>
      <c r="K5" s="43"/>
    </row>
    <row r="6" spans="1:12" ht="75">
      <c r="A6" s="53" t="s">
        <v>170</v>
      </c>
      <c r="B6" s="53" t="s">
        <v>171</v>
      </c>
      <c r="C6" s="53" t="s">
        <v>172</v>
      </c>
      <c r="D6" s="53" t="s">
        <v>173</v>
      </c>
      <c r="E6" s="53" t="s">
        <v>174</v>
      </c>
      <c r="F6" s="53" t="s">
        <v>175</v>
      </c>
      <c r="G6" s="53" t="s">
        <v>176</v>
      </c>
      <c r="H6" s="53" t="s">
        <v>177</v>
      </c>
      <c r="I6" s="4" t="s">
        <v>178</v>
      </c>
      <c r="J6" s="4" t="s">
        <v>179</v>
      </c>
      <c r="K6" s="4" t="s">
        <v>180</v>
      </c>
    </row>
    <row r="7" spans="1:12">
      <c r="A7" s="76"/>
      <c r="B7" s="70"/>
      <c r="C7" s="70"/>
      <c r="D7" s="70"/>
      <c r="E7" s="70"/>
      <c r="F7" s="70"/>
      <c r="G7" s="70"/>
      <c r="H7" s="70"/>
      <c r="I7" s="70"/>
      <c r="J7" s="70"/>
      <c r="K7" s="70"/>
    </row>
    <row r="8" spans="1:12">
      <c r="A8" s="10" t="s">
        <v>181</v>
      </c>
      <c r="B8" s="77"/>
      <c r="C8" s="77"/>
      <c r="D8" s="77"/>
      <c r="E8" s="78">
        <f>SUM(E9:E12)</f>
        <v>0</v>
      </c>
      <c r="F8" s="77"/>
      <c r="G8" s="78">
        <f>SUM(G9:G12)</f>
        <v>0</v>
      </c>
      <c r="H8" s="78">
        <f>SUM(H9:H12)</f>
        <v>0</v>
      </c>
      <c r="I8" s="78">
        <f>SUM(I9:I12)</f>
        <v>0</v>
      </c>
      <c r="J8" s="78">
        <f>SUM(J9:J12)</f>
        <v>0</v>
      </c>
      <c r="K8" s="78">
        <f>SUM(K9:K12)</f>
        <v>0</v>
      </c>
    </row>
    <row r="9" spans="1:12">
      <c r="A9" s="79" t="s">
        <v>182</v>
      </c>
      <c r="B9" s="80"/>
      <c r="C9" s="80"/>
      <c r="D9" s="80"/>
      <c r="E9" s="81">
        <v>0</v>
      </c>
      <c r="F9" s="72"/>
      <c r="G9" s="81">
        <v>0</v>
      </c>
      <c r="H9" s="81">
        <v>0</v>
      </c>
      <c r="I9" s="81">
        <v>0</v>
      </c>
      <c r="J9" s="81">
        <v>0</v>
      </c>
      <c r="K9" s="81">
        <v>0</v>
      </c>
      <c r="L9" s="73"/>
    </row>
    <row r="10" spans="1:12">
      <c r="A10" s="79" t="s">
        <v>183</v>
      </c>
      <c r="B10" s="80"/>
      <c r="C10" s="80"/>
      <c r="D10" s="80"/>
      <c r="E10" s="81">
        <v>0</v>
      </c>
      <c r="F10" s="72"/>
      <c r="G10" s="81">
        <v>0</v>
      </c>
      <c r="H10" s="81">
        <v>0</v>
      </c>
      <c r="I10" s="81">
        <v>0</v>
      </c>
      <c r="J10" s="81">
        <v>0</v>
      </c>
      <c r="K10" s="81">
        <v>0</v>
      </c>
      <c r="L10" s="73"/>
    </row>
    <row r="11" spans="1:12">
      <c r="A11" s="79" t="s">
        <v>184</v>
      </c>
      <c r="B11" s="80"/>
      <c r="C11" s="80"/>
      <c r="D11" s="80"/>
      <c r="E11" s="81">
        <v>0</v>
      </c>
      <c r="F11" s="72"/>
      <c r="G11" s="81">
        <v>0</v>
      </c>
      <c r="H11" s="81">
        <v>0</v>
      </c>
      <c r="I11" s="81">
        <v>0</v>
      </c>
      <c r="J11" s="81">
        <v>0</v>
      </c>
      <c r="K11" s="81">
        <v>0</v>
      </c>
      <c r="L11" s="73"/>
    </row>
    <row r="12" spans="1:12">
      <c r="A12" s="79" t="s">
        <v>185</v>
      </c>
      <c r="B12" s="80"/>
      <c r="C12" s="80"/>
      <c r="D12" s="80"/>
      <c r="E12" s="81">
        <v>0</v>
      </c>
      <c r="F12" s="72"/>
      <c r="G12" s="81">
        <v>0</v>
      </c>
      <c r="H12" s="81">
        <v>0</v>
      </c>
      <c r="I12" s="81">
        <v>0</v>
      </c>
      <c r="J12" s="81">
        <v>0</v>
      </c>
      <c r="K12" s="81">
        <v>0</v>
      </c>
      <c r="L12" s="73"/>
    </row>
    <row r="13" spans="1:12">
      <c r="A13" s="82" t="s">
        <v>151</v>
      </c>
      <c r="B13" s="83"/>
      <c r="C13" s="83"/>
      <c r="D13" s="83"/>
      <c r="E13" s="84"/>
      <c r="F13" s="11"/>
      <c r="G13" s="84"/>
      <c r="H13" s="84"/>
      <c r="I13" s="84"/>
      <c r="J13" s="84"/>
      <c r="K13" s="84"/>
    </row>
    <row r="14" spans="1:12">
      <c r="A14" s="10" t="s">
        <v>186</v>
      </c>
      <c r="B14" s="77"/>
      <c r="C14" s="77"/>
      <c r="D14" s="77"/>
      <c r="E14" s="78">
        <f>SUM(E15:E18)</f>
        <v>0</v>
      </c>
      <c r="F14" s="77"/>
      <c r="G14" s="78">
        <f>SUM(G15:G18)</f>
        <v>0</v>
      </c>
      <c r="H14" s="78">
        <f>SUM(H15:H18)</f>
        <v>0</v>
      </c>
      <c r="I14" s="78">
        <f>SUM(I15:I18)</f>
        <v>0</v>
      </c>
      <c r="J14" s="78">
        <f>SUM(J15:J18)</f>
        <v>0</v>
      </c>
      <c r="K14" s="78">
        <f>SUM(K15:K18)</f>
        <v>0</v>
      </c>
    </row>
    <row r="15" spans="1:12">
      <c r="A15" s="79" t="s">
        <v>187</v>
      </c>
      <c r="B15" s="80"/>
      <c r="C15" s="80"/>
      <c r="D15" s="80"/>
      <c r="E15" s="81">
        <v>0</v>
      </c>
      <c r="F15" s="72"/>
      <c r="G15" s="81">
        <v>0</v>
      </c>
      <c r="H15" s="81">
        <v>0</v>
      </c>
      <c r="I15" s="81">
        <v>0</v>
      </c>
      <c r="J15" s="81">
        <v>0</v>
      </c>
      <c r="K15" s="81">
        <v>0</v>
      </c>
      <c r="L15" s="73"/>
    </row>
    <row r="16" spans="1:12">
      <c r="A16" s="79" t="s">
        <v>188</v>
      </c>
      <c r="B16" s="80"/>
      <c r="C16" s="80"/>
      <c r="D16" s="80"/>
      <c r="E16" s="81">
        <v>0</v>
      </c>
      <c r="F16" s="72"/>
      <c r="G16" s="81">
        <v>0</v>
      </c>
      <c r="H16" s="81">
        <v>0</v>
      </c>
      <c r="I16" s="81">
        <v>0</v>
      </c>
      <c r="J16" s="81">
        <v>0</v>
      </c>
      <c r="K16" s="81">
        <v>0</v>
      </c>
      <c r="L16" s="73"/>
    </row>
    <row r="17" spans="1:11">
      <c r="A17" s="79" t="s">
        <v>189</v>
      </c>
      <c r="B17" s="80"/>
      <c r="C17" s="80"/>
      <c r="D17" s="80"/>
      <c r="E17" s="81">
        <v>0</v>
      </c>
      <c r="F17" s="72"/>
      <c r="G17" s="81">
        <v>0</v>
      </c>
      <c r="H17" s="81">
        <v>0</v>
      </c>
      <c r="I17" s="81">
        <v>0</v>
      </c>
      <c r="J17" s="81">
        <v>0</v>
      </c>
      <c r="K17" s="81">
        <v>0</v>
      </c>
    </row>
    <row r="18" spans="1:11">
      <c r="A18" s="79" t="s">
        <v>190</v>
      </c>
      <c r="B18" s="80"/>
      <c r="C18" s="80"/>
      <c r="D18" s="80"/>
      <c r="E18" s="81">
        <v>0</v>
      </c>
      <c r="F18" s="72"/>
      <c r="G18" s="81">
        <v>0</v>
      </c>
      <c r="H18" s="81">
        <v>0</v>
      </c>
      <c r="I18" s="81">
        <v>0</v>
      </c>
      <c r="J18" s="81">
        <v>0</v>
      </c>
      <c r="K18" s="81">
        <v>0</v>
      </c>
    </row>
    <row r="19" spans="1:11">
      <c r="A19" s="82" t="s">
        <v>151</v>
      </c>
      <c r="B19" s="83"/>
      <c r="C19" s="83"/>
      <c r="D19" s="83"/>
      <c r="E19" s="84"/>
      <c r="F19" s="11"/>
      <c r="G19" s="84"/>
      <c r="H19" s="84"/>
      <c r="I19" s="84"/>
      <c r="J19" s="84"/>
      <c r="K19" s="84"/>
    </row>
    <row r="20" spans="1:11">
      <c r="A20" s="10" t="s">
        <v>191</v>
      </c>
      <c r="B20" s="77"/>
      <c r="C20" s="77"/>
      <c r="D20" s="77"/>
      <c r="E20" s="78">
        <f>E8+E14</f>
        <v>0</v>
      </c>
      <c r="F20" s="77"/>
      <c r="G20" s="78">
        <f>G8+G14</f>
        <v>0</v>
      </c>
      <c r="H20" s="78">
        <f>H8+H14</f>
        <v>0</v>
      </c>
      <c r="I20" s="78">
        <f>I8+I14</f>
        <v>0</v>
      </c>
      <c r="J20" s="78">
        <f>J8+J14</f>
        <v>0</v>
      </c>
      <c r="K20" s="78">
        <f>K8+K14</f>
        <v>0</v>
      </c>
    </row>
    <row r="21" spans="1:11">
      <c r="A21" s="85"/>
      <c r="B21" s="86"/>
      <c r="C21" s="86"/>
      <c r="D21" s="86"/>
      <c r="E21" s="86"/>
      <c r="F21" s="86"/>
      <c r="G21" s="87"/>
      <c r="H21" s="87"/>
      <c r="I21" s="87"/>
      <c r="J21" s="87"/>
      <c r="K21" s="87"/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sqref="A1:XFD1048576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>
      <c r="A1" s="37" t="s">
        <v>192</v>
      </c>
      <c r="B1" s="37"/>
      <c r="C1" s="37"/>
      <c r="D1" s="37"/>
      <c r="E1" s="75"/>
      <c r="F1" s="75"/>
      <c r="G1" s="75"/>
      <c r="H1" s="75"/>
      <c r="I1" s="75"/>
      <c r="J1" s="75"/>
      <c r="K1" s="75"/>
    </row>
    <row r="2" spans="1:11">
      <c r="A2" s="38" t="s">
        <v>122</v>
      </c>
      <c r="B2" s="39"/>
      <c r="C2" s="39"/>
      <c r="D2" s="40"/>
    </row>
    <row r="3" spans="1:11">
      <c r="A3" s="41" t="s">
        <v>193</v>
      </c>
      <c r="B3" s="42"/>
      <c r="C3" s="42"/>
      <c r="D3" s="43"/>
    </row>
    <row r="4" spans="1:11">
      <c r="A4" s="44" t="s">
        <v>169</v>
      </c>
      <c r="B4" s="45"/>
      <c r="C4" s="45"/>
      <c r="D4" s="46"/>
    </row>
    <row r="5" spans="1:11">
      <c r="A5" s="47" t="s">
        <v>2</v>
      </c>
      <c r="B5" s="48"/>
      <c r="C5" s="48"/>
      <c r="D5" s="49"/>
    </row>
    <row r="7" spans="1:11" ht="30">
      <c r="A7" s="88" t="s">
        <v>4</v>
      </c>
      <c r="B7" s="53" t="s">
        <v>194</v>
      </c>
      <c r="C7" s="53" t="s">
        <v>195</v>
      </c>
      <c r="D7" s="53" t="s">
        <v>196</v>
      </c>
    </row>
    <row r="8" spans="1:11">
      <c r="A8" s="16" t="s">
        <v>197</v>
      </c>
      <c r="B8" s="89">
        <f>SUM(B9:B11)</f>
        <v>90909767.24000001</v>
      </c>
      <c r="C8" s="89">
        <f>SUM(C9:C11)</f>
        <v>158691572.49000001</v>
      </c>
      <c r="D8" s="89">
        <f>SUM(D9:D11)</f>
        <v>158691572.49000001</v>
      </c>
    </row>
    <row r="9" spans="1:11">
      <c r="A9" s="90" t="s">
        <v>198</v>
      </c>
      <c r="B9" s="91">
        <v>44038363.280000001</v>
      </c>
      <c r="C9" s="91">
        <v>61025662.960000001</v>
      </c>
      <c r="D9" s="91">
        <v>61025662.960000001</v>
      </c>
    </row>
    <row r="10" spans="1:11">
      <c r="A10" s="90" t="s">
        <v>199</v>
      </c>
      <c r="B10" s="91">
        <v>46871403.960000001</v>
      </c>
      <c r="C10" s="91">
        <v>97665909.530000001</v>
      </c>
      <c r="D10" s="91">
        <v>97665909.530000001</v>
      </c>
    </row>
    <row r="11" spans="1:11">
      <c r="A11" s="90" t="s">
        <v>200</v>
      </c>
      <c r="B11" s="92">
        <f>B44</f>
        <v>0</v>
      </c>
      <c r="C11" s="92">
        <f>C44</f>
        <v>0</v>
      </c>
      <c r="D11" s="92">
        <f>D44</f>
        <v>0</v>
      </c>
    </row>
    <row r="12" spans="1:11">
      <c r="A12" s="13"/>
      <c r="B12" s="93"/>
      <c r="C12" s="93"/>
      <c r="D12" s="93"/>
    </row>
    <row r="13" spans="1:11">
      <c r="A13" s="16" t="s">
        <v>201</v>
      </c>
      <c r="B13" s="89">
        <f>SUM(B14:B15)</f>
        <v>90909767.24000001</v>
      </c>
      <c r="C13" s="89">
        <f t="shared" ref="C13:D13" si="0">SUM(C14:C15)</f>
        <v>110122886.64</v>
      </c>
      <c r="D13" s="89">
        <f t="shared" si="0"/>
        <v>106547193.55</v>
      </c>
    </row>
    <row r="14" spans="1:11">
      <c r="A14" s="90" t="s">
        <v>202</v>
      </c>
      <c r="B14" s="91">
        <v>44038363.280000001</v>
      </c>
      <c r="C14" s="91">
        <v>59324521.939999998</v>
      </c>
      <c r="D14" s="91">
        <v>58320816.469999999</v>
      </c>
    </row>
    <row r="15" spans="1:11">
      <c r="A15" s="90" t="s">
        <v>203</v>
      </c>
      <c r="B15" s="91">
        <v>46871403.960000001</v>
      </c>
      <c r="C15" s="91">
        <v>50798364.700000003</v>
      </c>
      <c r="D15" s="91">
        <v>48226377.079999998</v>
      </c>
    </row>
    <row r="16" spans="1:11">
      <c r="A16" s="13"/>
      <c r="B16" s="93"/>
      <c r="C16" s="93"/>
      <c r="D16" s="93"/>
    </row>
    <row r="17" spans="1:4">
      <c r="A17" s="16" t="s">
        <v>204</v>
      </c>
      <c r="B17" s="94">
        <v>0</v>
      </c>
      <c r="C17" s="89">
        <f>C18+C19</f>
        <v>-9505677.6799999997</v>
      </c>
      <c r="D17" s="89">
        <f>D18+D19</f>
        <v>-9505677.6799999997</v>
      </c>
    </row>
    <row r="18" spans="1:4">
      <c r="A18" s="90" t="s">
        <v>205</v>
      </c>
      <c r="B18" s="95">
        <v>0</v>
      </c>
      <c r="C18" s="91">
        <v>4380965.2300000004</v>
      </c>
      <c r="D18" s="91">
        <v>4380965.2300000004</v>
      </c>
    </row>
    <row r="19" spans="1:4">
      <c r="A19" s="90" t="s">
        <v>206</v>
      </c>
      <c r="B19" s="95">
        <v>0</v>
      </c>
      <c r="C19" s="91">
        <v>-13886642.91</v>
      </c>
      <c r="D19" s="91">
        <v>-13886642.91</v>
      </c>
    </row>
    <row r="20" spans="1:4">
      <c r="A20" s="13"/>
      <c r="B20" s="93"/>
      <c r="C20" s="93"/>
      <c r="D20" s="93"/>
    </row>
    <row r="21" spans="1:4">
      <c r="A21" s="16" t="s">
        <v>207</v>
      </c>
      <c r="B21" s="89">
        <f>B8-B13+B17</f>
        <v>0</v>
      </c>
      <c r="C21" s="89">
        <f>C8-C13+C17</f>
        <v>39063008.170000009</v>
      </c>
      <c r="D21" s="89">
        <f>D8-D13+D17</f>
        <v>42638701.260000013</v>
      </c>
    </row>
    <row r="22" spans="1:4">
      <c r="A22" s="16"/>
      <c r="B22" s="93"/>
      <c r="C22" s="93"/>
      <c r="D22" s="93"/>
    </row>
    <row r="23" spans="1:4">
      <c r="A23" s="16" t="s">
        <v>208</v>
      </c>
      <c r="B23" s="89">
        <f>B21-B11</f>
        <v>0</v>
      </c>
      <c r="C23" s="89">
        <f>C21-C11</f>
        <v>39063008.170000009</v>
      </c>
      <c r="D23" s="89">
        <f>D21-D11</f>
        <v>42638701.260000013</v>
      </c>
    </row>
    <row r="24" spans="1:4">
      <c r="A24" s="16"/>
      <c r="B24" s="96"/>
      <c r="C24" s="96"/>
      <c r="D24" s="96"/>
    </row>
    <row r="25" spans="1:4">
      <c r="A25" s="97" t="s">
        <v>209</v>
      </c>
      <c r="B25" s="89">
        <f>B23-B17</f>
        <v>0</v>
      </c>
      <c r="C25" s="89">
        <f>C23-C17</f>
        <v>48568685.850000009</v>
      </c>
      <c r="D25" s="89">
        <f>D23-D17</f>
        <v>52144378.940000013</v>
      </c>
    </row>
    <row r="26" spans="1:4">
      <c r="A26" s="98"/>
      <c r="B26" s="99"/>
      <c r="C26" s="99"/>
      <c r="D26" s="99"/>
    </row>
    <row r="27" spans="1:4">
      <c r="A27" s="1"/>
      <c r="B27" s="100"/>
      <c r="C27" s="100"/>
      <c r="D27" s="100"/>
    </row>
    <row r="28" spans="1:4">
      <c r="A28" s="88" t="s">
        <v>210</v>
      </c>
      <c r="B28" s="101" t="s">
        <v>211</v>
      </c>
      <c r="C28" s="101" t="s">
        <v>195</v>
      </c>
      <c r="D28" s="101" t="s">
        <v>212</v>
      </c>
    </row>
    <row r="29" spans="1:4">
      <c r="A29" s="16" t="s">
        <v>213</v>
      </c>
      <c r="B29" s="102">
        <f>SUM(B30:B31)</f>
        <v>0</v>
      </c>
      <c r="C29" s="102">
        <f>SUM(C30:C31)</f>
        <v>0</v>
      </c>
      <c r="D29" s="102">
        <f>SUM(D30:D31)</f>
        <v>0</v>
      </c>
    </row>
    <row r="30" spans="1:4">
      <c r="A30" s="90" t="s">
        <v>214</v>
      </c>
      <c r="B30" s="103">
        <v>0</v>
      </c>
      <c r="C30" s="103">
        <v>0</v>
      </c>
      <c r="D30" s="103">
        <v>0</v>
      </c>
    </row>
    <row r="31" spans="1:4">
      <c r="A31" s="90" t="s">
        <v>215</v>
      </c>
      <c r="B31" s="103">
        <v>0</v>
      </c>
      <c r="C31" s="103">
        <v>0</v>
      </c>
      <c r="D31" s="103">
        <v>0</v>
      </c>
    </row>
    <row r="32" spans="1:4">
      <c r="A32" s="11"/>
      <c r="B32" s="104"/>
      <c r="C32" s="104"/>
      <c r="D32" s="104"/>
    </row>
    <row r="33" spans="1:4">
      <c r="A33" s="16" t="s">
        <v>216</v>
      </c>
      <c r="B33" s="102">
        <f>B25+B29</f>
        <v>0</v>
      </c>
      <c r="C33" s="102">
        <f>C25+C29</f>
        <v>48568685.850000009</v>
      </c>
      <c r="D33" s="102">
        <f>D25+D29</f>
        <v>52144378.940000013</v>
      </c>
    </row>
    <row r="34" spans="1:4">
      <c r="A34" s="85"/>
      <c r="B34" s="105"/>
      <c r="C34" s="105"/>
      <c r="D34" s="105"/>
    </row>
    <row r="35" spans="1:4">
      <c r="A35" s="1"/>
      <c r="B35" s="100"/>
      <c r="C35" s="100"/>
      <c r="D35" s="100"/>
    </row>
    <row r="36" spans="1:4" ht="30">
      <c r="A36" s="88" t="s">
        <v>210</v>
      </c>
      <c r="B36" s="101" t="s">
        <v>217</v>
      </c>
      <c r="C36" s="101" t="s">
        <v>195</v>
      </c>
      <c r="D36" s="101" t="s">
        <v>196</v>
      </c>
    </row>
    <row r="37" spans="1:4">
      <c r="A37" s="16" t="s">
        <v>218</v>
      </c>
      <c r="B37" s="102">
        <f>SUM(B38:B39)</f>
        <v>0</v>
      </c>
      <c r="C37" s="102">
        <f>SUM(C38:C39)</f>
        <v>0</v>
      </c>
      <c r="D37" s="102">
        <f>SUM(D38:D39)</f>
        <v>0</v>
      </c>
    </row>
    <row r="38" spans="1:4">
      <c r="A38" s="90" t="s">
        <v>219</v>
      </c>
      <c r="B38" s="103">
        <v>0</v>
      </c>
      <c r="C38" s="103">
        <v>0</v>
      </c>
      <c r="D38" s="103">
        <v>0</v>
      </c>
    </row>
    <row r="39" spans="1:4">
      <c r="A39" s="90" t="s">
        <v>220</v>
      </c>
      <c r="B39" s="103">
        <v>0</v>
      </c>
      <c r="C39" s="103">
        <v>0</v>
      </c>
      <c r="D39" s="103">
        <v>0</v>
      </c>
    </row>
    <row r="40" spans="1:4">
      <c r="A40" s="16" t="s">
        <v>221</v>
      </c>
      <c r="B40" s="102">
        <f>SUM(B41:B42)</f>
        <v>0</v>
      </c>
      <c r="C40" s="102">
        <f>SUM(C41:C42)</f>
        <v>0</v>
      </c>
      <c r="D40" s="102">
        <f>SUM(D41:D42)</f>
        <v>0</v>
      </c>
    </row>
    <row r="41" spans="1:4">
      <c r="A41" s="90" t="s">
        <v>222</v>
      </c>
      <c r="B41" s="103">
        <v>0</v>
      </c>
      <c r="C41" s="103">
        <v>0</v>
      </c>
      <c r="D41" s="103">
        <v>0</v>
      </c>
    </row>
    <row r="42" spans="1:4">
      <c r="A42" s="90" t="s">
        <v>223</v>
      </c>
      <c r="B42" s="103">
        <v>0</v>
      </c>
      <c r="C42" s="103">
        <v>0</v>
      </c>
      <c r="D42" s="103">
        <v>0</v>
      </c>
    </row>
    <row r="43" spans="1:4">
      <c r="A43" s="11"/>
      <c r="B43" s="104"/>
      <c r="C43" s="104"/>
      <c r="D43" s="104"/>
    </row>
    <row r="44" spans="1:4">
      <c r="A44" s="16" t="s">
        <v>224</v>
      </c>
      <c r="B44" s="102">
        <f>B37-B40</f>
        <v>0</v>
      </c>
      <c r="C44" s="102">
        <f>C37-C40</f>
        <v>0</v>
      </c>
      <c r="D44" s="102">
        <f>D37-D40</f>
        <v>0</v>
      </c>
    </row>
    <row r="45" spans="1:4">
      <c r="A45" s="106"/>
      <c r="B45" s="107"/>
      <c r="C45" s="107"/>
      <c r="D45" s="107"/>
    </row>
    <row r="46" spans="1:4">
      <c r="B46" s="100"/>
      <c r="C46" s="100"/>
      <c r="D46" s="100"/>
    </row>
    <row r="47" spans="1:4" ht="30">
      <c r="A47" s="88" t="s">
        <v>210</v>
      </c>
      <c r="B47" s="101" t="s">
        <v>217</v>
      </c>
      <c r="C47" s="101" t="s">
        <v>195</v>
      </c>
      <c r="D47" s="101" t="s">
        <v>196</v>
      </c>
    </row>
    <row r="48" spans="1:4">
      <c r="A48" s="108" t="s">
        <v>225</v>
      </c>
      <c r="B48" s="109">
        <v>44038363.280000001</v>
      </c>
      <c r="C48" s="109">
        <v>61025662.960000001</v>
      </c>
      <c r="D48" s="109">
        <v>61025662.960000001</v>
      </c>
    </row>
    <row r="49" spans="1:4">
      <c r="A49" s="110" t="s">
        <v>226</v>
      </c>
      <c r="B49" s="102">
        <f>B50-B51</f>
        <v>0</v>
      </c>
      <c r="C49" s="102">
        <f>C50-C51</f>
        <v>0</v>
      </c>
      <c r="D49" s="102">
        <f>D50-D51</f>
        <v>0</v>
      </c>
    </row>
    <row r="50" spans="1:4">
      <c r="A50" s="111" t="s">
        <v>219</v>
      </c>
      <c r="B50" s="103">
        <v>0</v>
      </c>
      <c r="C50" s="103">
        <v>0</v>
      </c>
      <c r="D50" s="103">
        <v>0</v>
      </c>
    </row>
    <row r="51" spans="1:4">
      <c r="A51" s="111" t="s">
        <v>222</v>
      </c>
      <c r="B51" s="103">
        <v>0</v>
      </c>
      <c r="C51" s="103">
        <v>0</v>
      </c>
      <c r="D51" s="103">
        <v>0</v>
      </c>
    </row>
    <row r="52" spans="1:4">
      <c r="A52" s="11"/>
      <c r="B52" s="104"/>
      <c r="C52" s="104"/>
      <c r="D52" s="104"/>
    </row>
    <row r="53" spans="1:4">
      <c r="A53" s="90" t="s">
        <v>202</v>
      </c>
      <c r="B53" s="103">
        <v>44038363.280000001</v>
      </c>
      <c r="C53" s="103">
        <v>59324521.939999998</v>
      </c>
      <c r="D53" s="103">
        <v>58320816.469999999</v>
      </c>
    </row>
    <row r="54" spans="1:4">
      <c r="A54" s="11"/>
      <c r="B54" s="104"/>
      <c r="C54" s="104"/>
      <c r="D54" s="104"/>
    </row>
    <row r="55" spans="1:4">
      <c r="A55" s="90" t="s">
        <v>205</v>
      </c>
      <c r="B55" s="112"/>
      <c r="C55" s="103">
        <v>4380965.2300000004</v>
      </c>
      <c r="D55" s="103">
        <v>4380965.2300000004</v>
      </c>
    </row>
    <row r="56" spans="1:4">
      <c r="A56" s="11"/>
      <c r="B56" s="104"/>
      <c r="C56" s="104"/>
      <c r="D56" s="104"/>
    </row>
    <row r="57" spans="1:4" ht="30">
      <c r="A57" s="97" t="s">
        <v>227</v>
      </c>
      <c r="B57" s="102">
        <f>B48+B49-B53+B55</f>
        <v>0</v>
      </c>
      <c r="C57" s="102">
        <f>C48+C49-C53+C55</f>
        <v>6082106.2500000037</v>
      </c>
      <c r="D57" s="102">
        <f>D48+D49-D53+D55</f>
        <v>7085811.7200000025</v>
      </c>
    </row>
    <row r="58" spans="1:4">
      <c r="A58" s="113"/>
      <c r="B58" s="114"/>
      <c r="C58" s="114"/>
      <c r="D58" s="114"/>
    </row>
    <row r="59" spans="1:4">
      <c r="A59" s="97" t="s">
        <v>228</v>
      </c>
      <c r="B59" s="102">
        <f>B57-B49</f>
        <v>0</v>
      </c>
      <c r="C59" s="102">
        <f>C57-C49</f>
        <v>6082106.2500000037</v>
      </c>
      <c r="D59" s="102">
        <f>D57-D49</f>
        <v>7085811.7200000025</v>
      </c>
    </row>
    <row r="60" spans="1:4">
      <c r="A60" s="85"/>
      <c r="B60" s="107"/>
      <c r="C60" s="107"/>
      <c r="D60" s="107"/>
    </row>
    <row r="61" spans="1:4">
      <c r="B61" s="115"/>
      <c r="C61" s="115"/>
      <c r="D61" s="115"/>
    </row>
    <row r="62" spans="1:4" ht="30">
      <c r="A62" s="88" t="s">
        <v>210</v>
      </c>
      <c r="B62" s="101" t="s">
        <v>217</v>
      </c>
      <c r="C62" s="101" t="s">
        <v>195</v>
      </c>
      <c r="D62" s="101" t="s">
        <v>196</v>
      </c>
    </row>
    <row r="63" spans="1:4">
      <c r="A63" s="108" t="s">
        <v>199</v>
      </c>
      <c r="B63" s="116">
        <v>46871403.960000001</v>
      </c>
      <c r="C63" s="116">
        <v>97665909.530000001</v>
      </c>
      <c r="D63" s="116">
        <v>97665909.530000001</v>
      </c>
    </row>
    <row r="64" spans="1:4" ht="30">
      <c r="A64" s="110" t="s">
        <v>229</v>
      </c>
      <c r="B64" s="89">
        <f>B65-B66</f>
        <v>0</v>
      </c>
      <c r="C64" s="89">
        <f>C65-C66</f>
        <v>0</v>
      </c>
      <c r="D64" s="89">
        <f>D65-D66</f>
        <v>0</v>
      </c>
    </row>
    <row r="65" spans="1:4">
      <c r="A65" s="111" t="s">
        <v>220</v>
      </c>
      <c r="B65" s="91">
        <v>0</v>
      </c>
      <c r="C65" s="91">
        <v>0</v>
      </c>
      <c r="D65" s="91">
        <v>0</v>
      </c>
    </row>
    <row r="66" spans="1:4">
      <c r="A66" s="111" t="s">
        <v>223</v>
      </c>
      <c r="B66" s="91">
        <v>0</v>
      </c>
      <c r="C66" s="91">
        <v>0</v>
      </c>
      <c r="D66" s="91">
        <v>0</v>
      </c>
    </row>
    <row r="67" spans="1:4">
      <c r="A67" s="11"/>
      <c r="B67" s="93"/>
      <c r="C67" s="93"/>
      <c r="D67" s="93"/>
    </row>
    <row r="68" spans="1:4">
      <c r="A68" s="90" t="s">
        <v>230</v>
      </c>
      <c r="B68" s="91">
        <v>46871403.960000001</v>
      </c>
      <c r="C68" s="91">
        <v>50798364.700000003</v>
      </c>
      <c r="D68" s="91">
        <v>48226377.079999998</v>
      </c>
    </row>
    <row r="69" spans="1:4">
      <c r="A69" s="11"/>
      <c r="B69" s="93"/>
      <c r="C69" s="93"/>
      <c r="D69" s="93"/>
    </row>
    <row r="70" spans="1:4">
      <c r="A70" s="90" t="s">
        <v>206</v>
      </c>
      <c r="B70" s="117">
        <v>0</v>
      </c>
      <c r="C70" s="91">
        <v>-13886642.91</v>
      </c>
      <c r="D70" s="91">
        <v>-13886642.91</v>
      </c>
    </row>
    <row r="71" spans="1:4">
      <c r="A71" s="11"/>
      <c r="B71" s="93"/>
      <c r="C71" s="93"/>
      <c r="D71" s="93"/>
    </row>
    <row r="72" spans="1:4" ht="30">
      <c r="A72" s="97" t="s">
        <v>231</v>
      </c>
      <c r="B72" s="89">
        <f>B63+B64-B68+B70</f>
        <v>0</v>
      </c>
      <c r="C72" s="89">
        <f>C63+C64-C68+C70</f>
        <v>32980901.919999998</v>
      </c>
      <c r="D72" s="89">
        <f>D63+D64-D68+D70</f>
        <v>35552889.540000007</v>
      </c>
    </row>
    <row r="73" spans="1:4">
      <c r="A73" s="11"/>
      <c r="B73" s="93"/>
      <c r="C73" s="93"/>
      <c r="D73" s="93"/>
    </row>
    <row r="74" spans="1:4">
      <c r="A74" s="97" t="s">
        <v>232</v>
      </c>
      <c r="B74" s="89">
        <f>B72-B64</f>
        <v>0</v>
      </c>
      <c r="C74" s="89">
        <f>C72-C64</f>
        <v>32980901.919999998</v>
      </c>
      <c r="D74" s="89">
        <f>D72-D64</f>
        <v>35552889.540000007</v>
      </c>
    </row>
    <row r="75" spans="1:4">
      <c r="A75" s="85"/>
      <c r="B75" s="118"/>
      <c r="C75" s="118"/>
      <c r="D75" s="118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22" sqref="A22"/>
    </sheetView>
  </sheetViews>
  <sheetFormatPr baseColWidth="10" defaultRowHeight="15"/>
  <cols>
    <col min="1" max="1" width="85.42578125" customWidth="1"/>
    <col min="2" max="2" width="21" customWidth="1"/>
    <col min="3" max="3" width="20.28515625" customWidth="1"/>
    <col min="4" max="6" width="21.140625" customWidth="1"/>
    <col min="7" max="7" width="19.85546875" customWidth="1"/>
  </cols>
  <sheetData>
    <row r="1" spans="1:8" ht="21">
      <c r="A1" s="119" t="s">
        <v>233</v>
      </c>
      <c r="B1" s="119"/>
      <c r="C1" s="119"/>
      <c r="D1" s="119"/>
      <c r="E1" s="119"/>
      <c r="F1" s="119"/>
      <c r="G1" s="119"/>
      <c r="H1" s="120"/>
    </row>
    <row r="2" spans="1:8">
      <c r="A2" s="38" t="s">
        <v>122</v>
      </c>
      <c r="B2" s="39"/>
      <c r="C2" s="39"/>
      <c r="D2" s="39"/>
      <c r="E2" s="39"/>
      <c r="F2" s="39"/>
      <c r="G2" s="40"/>
    </row>
    <row r="3" spans="1:8">
      <c r="A3" s="41" t="s">
        <v>234</v>
      </c>
      <c r="B3" s="42"/>
      <c r="C3" s="42"/>
      <c r="D3" s="42"/>
      <c r="E3" s="42"/>
      <c r="F3" s="42"/>
      <c r="G3" s="43"/>
    </row>
    <row r="4" spans="1:8">
      <c r="A4" s="44" t="s">
        <v>169</v>
      </c>
      <c r="B4" s="45"/>
      <c r="C4" s="45"/>
      <c r="D4" s="45"/>
      <c r="E4" s="45"/>
      <c r="F4" s="45"/>
      <c r="G4" s="46"/>
    </row>
    <row r="5" spans="1:8">
      <c r="A5" s="47" t="s">
        <v>2</v>
      </c>
      <c r="B5" s="48"/>
      <c r="C5" s="48"/>
      <c r="D5" s="48"/>
      <c r="E5" s="48"/>
      <c r="F5" s="48"/>
      <c r="G5" s="49"/>
    </row>
    <row r="6" spans="1:8">
      <c r="A6" s="121" t="s">
        <v>235</v>
      </c>
      <c r="B6" s="122" t="s">
        <v>236</v>
      </c>
      <c r="C6" s="122"/>
      <c r="D6" s="122"/>
      <c r="E6" s="122"/>
      <c r="F6" s="122"/>
      <c r="G6" s="122" t="s">
        <v>237</v>
      </c>
    </row>
    <row r="7" spans="1:8" ht="30">
      <c r="A7" s="123"/>
      <c r="B7" s="124" t="s">
        <v>238</v>
      </c>
      <c r="C7" s="53" t="s">
        <v>239</v>
      </c>
      <c r="D7" s="124" t="s">
        <v>240</v>
      </c>
      <c r="E7" s="124" t="s">
        <v>195</v>
      </c>
      <c r="F7" s="124" t="s">
        <v>241</v>
      </c>
      <c r="G7" s="122"/>
    </row>
    <row r="8" spans="1:8">
      <c r="A8" s="125" t="s">
        <v>242</v>
      </c>
      <c r="B8" s="126"/>
      <c r="C8" s="126"/>
      <c r="D8" s="126"/>
      <c r="E8" s="126"/>
      <c r="F8" s="126"/>
      <c r="G8" s="126"/>
    </row>
    <row r="9" spans="1:8">
      <c r="A9" s="90" t="s">
        <v>243</v>
      </c>
      <c r="B9" s="103">
        <v>84653.5</v>
      </c>
      <c r="C9" s="103">
        <v>-47523.5</v>
      </c>
      <c r="D9" s="127">
        <f>B9+C9</f>
        <v>37130</v>
      </c>
      <c r="E9" s="103">
        <v>37130</v>
      </c>
      <c r="F9" s="103">
        <v>37130</v>
      </c>
      <c r="G9" s="127">
        <f>F9-B9</f>
        <v>-47523.5</v>
      </c>
      <c r="H9" s="128"/>
    </row>
    <row r="10" spans="1:8">
      <c r="A10" s="90" t="s">
        <v>244</v>
      </c>
      <c r="B10" s="103">
        <v>0</v>
      </c>
      <c r="C10" s="103">
        <v>0</v>
      </c>
      <c r="D10" s="127">
        <f t="shared" ref="D10:D15" si="0">B10+C10</f>
        <v>0</v>
      </c>
      <c r="E10" s="103">
        <v>0</v>
      </c>
      <c r="F10" s="103">
        <v>0</v>
      </c>
      <c r="G10" s="127">
        <f t="shared" ref="G10:G39" si="1">F10-B10</f>
        <v>0</v>
      </c>
    </row>
    <row r="11" spans="1:8">
      <c r="A11" s="90" t="s">
        <v>245</v>
      </c>
      <c r="B11" s="103">
        <v>0</v>
      </c>
      <c r="C11" s="103">
        <v>0</v>
      </c>
      <c r="D11" s="127">
        <f t="shared" si="0"/>
        <v>0</v>
      </c>
      <c r="E11" s="103">
        <v>0</v>
      </c>
      <c r="F11" s="103">
        <v>0</v>
      </c>
      <c r="G11" s="127">
        <f t="shared" si="1"/>
        <v>0</v>
      </c>
    </row>
    <row r="12" spans="1:8">
      <c r="A12" s="90" t="s">
        <v>246</v>
      </c>
      <c r="B12" s="103">
        <v>65523.33</v>
      </c>
      <c r="C12" s="103">
        <v>-22595.05</v>
      </c>
      <c r="D12" s="127">
        <f t="shared" si="0"/>
        <v>42928.28</v>
      </c>
      <c r="E12" s="103">
        <v>42928.28</v>
      </c>
      <c r="F12" s="103">
        <v>42928.28</v>
      </c>
      <c r="G12" s="127">
        <f t="shared" si="1"/>
        <v>-22595.050000000003</v>
      </c>
    </row>
    <row r="13" spans="1:8">
      <c r="A13" s="90" t="s">
        <v>247</v>
      </c>
      <c r="B13" s="103">
        <v>52220.42</v>
      </c>
      <c r="C13" s="103">
        <v>62783.02</v>
      </c>
      <c r="D13" s="127">
        <f t="shared" si="0"/>
        <v>115003.44</v>
      </c>
      <c r="E13" s="103">
        <v>115016.36</v>
      </c>
      <c r="F13" s="103">
        <v>115016.36</v>
      </c>
      <c r="G13" s="127">
        <f t="shared" si="1"/>
        <v>62795.94</v>
      </c>
    </row>
    <row r="14" spans="1:8">
      <c r="A14" s="90" t="s">
        <v>248</v>
      </c>
      <c r="B14" s="103">
        <v>103931.31</v>
      </c>
      <c r="C14" s="103">
        <v>191352.58</v>
      </c>
      <c r="D14" s="127">
        <f t="shared" si="0"/>
        <v>295283.89</v>
      </c>
      <c r="E14" s="103">
        <v>310200.76</v>
      </c>
      <c r="F14" s="103">
        <v>310200.76</v>
      </c>
      <c r="G14" s="127">
        <f t="shared" si="1"/>
        <v>206269.45</v>
      </c>
    </row>
    <row r="15" spans="1:8">
      <c r="A15" s="90" t="s">
        <v>249</v>
      </c>
      <c r="B15" s="103">
        <v>0</v>
      </c>
      <c r="C15" s="103">
        <v>0</v>
      </c>
      <c r="D15" s="127">
        <f t="shared" si="0"/>
        <v>0</v>
      </c>
      <c r="E15" s="103">
        <v>0</v>
      </c>
      <c r="F15" s="103">
        <v>0</v>
      </c>
      <c r="G15" s="127">
        <f t="shared" si="1"/>
        <v>0</v>
      </c>
    </row>
    <row r="16" spans="1:8">
      <c r="A16" s="129" t="s">
        <v>250</v>
      </c>
      <c r="B16" s="127">
        <f t="shared" ref="B16:F16" si="2">SUM(B17:B27)</f>
        <v>43328962</v>
      </c>
      <c r="C16" s="127">
        <f t="shared" si="2"/>
        <v>14630517.980000002</v>
      </c>
      <c r="D16" s="127">
        <f t="shared" si="2"/>
        <v>57959479.979999997</v>
      </c>
      <c r="E16" s="127">
        <f t="shared" si="2"/>
        <v>57959479.979999997</v>
      </c>
      <c r="F16" s="127">
        <f t="shared" si="2"/>
        <v>57959479.979999997</v>
      </c>
      <c r="G16" s="127">
        <f t="shared" si="1"/>
        <v>14630517.979999997</v>
      </c>
    </row>
    <row r="17" spans="1:7">
      <c r="A17" s="130" t="s">
        <v>251</v>
      </c>
      <c r="B17" s="103">
        <v>15169700.26</v>
      </c>
      <c r="C17" s="103">
        <v>6599638.3300000001</v>
      </c>
      <c r="D17" s="127">
        <f t="shared" ref="D17:D27" si="3">B17+C17</f>
        <v>21769338.59</v>
      </c>
      <c r="E17" s="103">
        <v>21769338.59</v>
      </c>
      <c r="F17" s="103">
        <v>21769338.59</v>
      </c>
      <c r="G17" s="127">
        <f t="shared" si="1"/>
        <v>6599638.3300000001</v>
      </c>
    </row>
    <row r="18" spans="1:7">
      <c r="A18" s="130" t="s">
        <v>252</v>
      </c>
      <c r="B18" s="103">
        <v>25187890.620000001</v>
      </c>
      <c r="C18" s="103">
        <v>8786452.3800000008</v>
      </c>
      <c r="D18" s="127">
        <f t="shared" si="3"/>
        <v>33974343</v>
      </c>
      <c r="E18" s="103">
        <v>33974343</v>
      </c>
      <c r="F18" s="103">
        <v>33974343</v>
      </c>
      <c r="G18" s="127">
        <f t="shared" si="1"/>
        <v>8786452.379999999</v>
      </c>
    </row>
    <row r="19" spans="1:7">
      <c r="A19" s="130" t="s">
        <v>253</v>
      </c>
      <c r="B19" s="103">
        <v>66435.539999999994</v>
      </c>
      <c r="C19" s="103">
        <v>356786.64</v>
      </c>
      <c r="D19" s="127">
        <f t="shared" si="3"/>
        <v>423222.18</v>
      </c>
      <c r="E19" s="103">
        <v>423222.18</v>
      </c>
      <c r="F19" s="103">
        <v>423222.18</v>
      </c>
      <c r="G19" s="127">
        <f t="shared" si="1"/>
        <v>356786.64</v>
      </c>
    </row>
    <row r="20" spans="1:7">
      <c r="A20" s="130" t="s">
        <v>254</v>
      </c>
      <c r="B20" s="127">
        <v>0</v>
      </c>
      <c r="C20" s="127">
        <v>0</v>
      </c>
      <c r="D20" s="127">
        <f t="shared" si="3"/>
        <v>0</v>
      </c>
      <c r="E20" s="127">
        <v>0</v>
      </c>
      <c r="F20" s="127">
        <v>0</v>
      </c>
      <c r="G20" s="127">
        <f t="shared" si="1"/>
        <v>0</v>
      </c>
    </row>
    <row r="21" spans="1:7">
      <c r="A21" s="130" t="s">
        <v>255</v>
      </c>
      <c r="B21" s="127">
        <v>0</v>
      </c>
      <c r="C21" s="127">
        <v>0</v>
      </c>
      <c r="D21" s="127">
        <f t="shared" si="3"/>
        <v>0</v>
      </c>
      <c r="E21" s="127">
        <v>0</v>
      </c>
      <c r="F21" s="127">
        <v>0</v>
      </c>
      <c r="G21" s="127">
        <f t="shared" si="1"/>
        <v>0</v>
      </c>
    </row>
    <row r="22" spans="1:7">
      <c r="A22" s="130" t="s">
        <v>256</v>
      </c>
      <c r="B22" s="103">
        <v>2904935.58</v>
      </c>
      <c r="C22" s="103">
        <v>-1879152.53</v>
      </c>
      <c r="D22" s="127">
        <f t="shared" si="3"/>
        <v>1025783.05</v>
      </c>
      <c r="E22" s="103">
        <v>1025783.05</v>
      </c>
      <c r="F22" s="103">
        <v>1025783.05</v>
      </c>
      <c r="G22" s="127">
        <f t="shared" si="1"/>
        <v>-1879152.53</v>
      </c>
    </row>
    <row r="23" spans="1:7">
      <c r="A23" s="130" t="s">
        <v>257</v>
      </c>
      <c r="B23" s="127">
        <v>0</v>
      </c>
      <c r="C23" s="127">
        <v>0</v>
      </c>
      <c r="D23" s="127">
        <f t="shared" si="3"/>
        <v>0</v>
      </c>
      <c r="E23" s="127">
        <v>0</v>
      </c>
      <c r="F23" s="127">
        <v>0</v>
      </c>
      <c r="G23" s="127">
        <f t="shared" si="1"/>
        <v>0</v>
      </c>
    </row>
    <row r="24" spans="1:7">
      <c r="A24" s="130" t="s">
        <v>258</v>
      </c>
      <c r="B24" s="127">
        <v>0</v>
      </c>
      <c r="C24" s="127">
        <v>0</v>
      </c>
      <c r="D24" s="127">
        <f t="shared" si="3"/>
        <v>0</v>
      </c>
      <c r="E24" s="127">
        <v>0</v>
      </c>
      <c r="F24" s="127">
        <v>0</v>
      </c>
      <c r="G24" s="127">
        <f t="shared" si="1"/>
        <v>0</v>
      </c>
    </row>
    <row r="25" spans="1:7">
      <c r="A25" s="130" t="s">
        <v>259</v>
      </c>
      <c r="B25" s="103">
        <v>0</v>
      </c>
      <c r="C25" s="103">
        <v>0</v>
      </c>
      <c r="D25" s="127">
        <f t="shared" si="3"/>
        <v>0</v>
      </c>
      <c r="E25" s="103">
        <v>0</v>
      </c>
      <c r="F25" s="103">
        <v>0</v>
      </c>
      <c r="G25" s="127">
        <f t="shared" si="1"/>
        <v>0</v>
      </c>
    </row>
    <row r="26" spans="1:7">
      <c r="A26" s="130" t="s">
        <v>260</v>
      </c>
      <c r="B26" s="103">
        <v>0</v>
      </c>
      <c r="C26" s="103">
        <v>766793.16</v>
      </c>
      <c r="D26" s="127">
        <f t="shared" si="3"/>
        <v>766793.16</v>
      </c>
      <c r="E26" s="103">
        <v>766793.16</v>
      </c>
      <c r="F26" s="103">
        <v>766793.16</v>
      </c>
      <c r="G26" s="127">
        <f t="shared" si="1"/>
        <v>766793.16</v>
      </c>
    </row>
    <row r="27" spans="1:7">
      <c r="A27" s="130" t="s">
        <v>261</v>
      </c>
      <c r="B27" s="103">
        <v>0</v>
      </c>
      <c r="C27" s="103">
        <v>0</v>
      </c>
      <c r="D27" s="127">
        <f t="shared" si="3"/>
        <v>0</v>
      </c>
      <c r="E27" s="103">
        <v>0</v>
      </c>
      <c r="F27" s="103">
        <v>0</v>
      </c>
      <c r="G27" s="127">
        <f t="shared" si="1"/>
        <v>0</v>
      </c>
    </row>
    <row r="28" spans="1:7">
      <c r="A28" s="90" t="s">
        <v>262</v>
      </c>
      <c r="B28" s="127">
        <f>SUM(B29:B33)</f>
        <v>166729.31</v>
      </c>
      <c r="C28" s="127">
        <f t="shared" ref="C28:F28" si="4">SUM(C29:C33)</f>
        <v>1595209.0799999998</v>
      </c>
      <c r="D28" s="127">
        <f t="shared" si="4"/>
        <v>1761938.39</v>
      </c>
      <c r="E28" s="127">
        <f t="shared" si="4"/>
        <v>1761938.39</v>
      </c>
      <c r="F28" s="127">
        <f t="shared" si="4"/>
        <v>1761938.39</v>
      </c>
      <c r="G28" s="127">
        <f t="shared" si="1"/>
        <v>1595209.0799999998</v>
      </c>
    </row>
    <row r="29" spans="1:7">
      <c r="A29" s="130" t="s">
        <v>263</v>
      </c>
      <c r="B29" s="103">
        <v>0</v>
      </c>
      <c r="C29" s="103">
        <v>3417.29</v>
      </c>
      <c r="D29" s="127">
        <f t="shared" ref="D29:D33" si="5">B29+C29</f>
        <v>3417.29</v>
      </c>
      <c r="E29" s="103">
        <v>3417.29</v>
      </c>
      <c r="F29" s="103">
        <v>3417.29</v>
      </c>
      <c r="G29" s="127">
        <f t="shared" si="1"/>
        <v>3417.29</v>
      </c>
    </row>
    <row r="30" spans="1:7">
      <c r="A30" s="130" t="s">
        <v>264</v>
      </c>
      <c r="B30" s="103">
        <v>0</v>
      </c>
      <c r="C30" s="103">
        <v>442878.39</v>
      </c>
      <c r="D30" s="127">
        <f t="shared" si="5"/>
        <v>442878.39</v>
      </c>
      <c r="E30" s="103">
        <v>442878.39</v>
      </c>
      <c r="F30" s="103">
        <v>442878.39</v>
      </c>
      <c r="G30" s="127">
        <f t="shared" si="1"/>
        <v>442878.39</v>
      </c>
    </row>
    <row r="31" spans="1:7">
      <c r="A31" s="130" t="s">
        <v>265</v>
      </c>
      <c r="B31" s="103">
        <v>0</v>
      </c>
      <c r="C31" s="103">
        <v>0</v>
      </c>
      <c r="D31" s="127">
        <f t="shared" si="5"/>
        <v>0</v>
      </c>
      <c r="E31" s="103">
        <v>0</v>
      </c>
      <c r="F31" s="103">
        <v>0</v>
      </c>
      <c r="G31" s="127">
        <f t="shared" si="1"/>
        <v>0</v>
      </c>
    </row>
    <row r="32" spans="1:7">
      <c r="A32" s="130" t="s">
        <v>266</v>
      </c>
      <c r="B32" s="127">
        <v>0</v>
      </c>
      <c r="C32" s="127">
        <v>0</v>
      </c>
      <c r="D32" s="127">
        <f t="shared" si="5"/>
        <v>0</v>
      </c>
      <c r="E32" s="127">
        <v>0</v>
      </c>
      <c r="F32" s="127">
        <v>0</v>
      </c>
      <c r="G32" s="127">
        <f t="shared" si="1"/>
        <v>0</v>
      </c>
    </row>
    <row r="33" spans="1:8">
      <c r="A33" s="130" t="s">
        <v>267</v>
      </c>
      <c r="B33" s="103">
        <v>166729.31</v>
      </c>
      <c r="C33" s="103">
        <v>1148913.3999999999</v>
      </c>
      <c r="D33" s="127">
        <f t="shared" si="5"/>
        <v>1315642.71</v>
      </c>
      <c r="E33" s="103">
        <v>1315642.71</v>
      </c>
      <c r="F33" s="103">
        <v>1315642.71</v>
      </c>
      <c r="G33" s="127">
        <f t="shared" si="1"/>
        <v>1148913.3999999999</v>
      </c>
    </row>
    <row r="34" spans="1:8">
      <c r="A34" s="90" t="s">
        <v>268</v>
      </c>
      <c r="B34" s="103">
        <v>0</v>
      </c>
      <c r="C34" s="103">
        <v>76626437.739999995</v>
      </c>
      <c r="D34" s="127">
        <f>B34+C34</f>
        <v>76626437.739999995</v>
      </c>
      <c r="E34" s="103">
        <v>74184852.480000004</v>
      </c>
      <c r="F34" s="103">
        <v>74184852.480000004</v>
      </c>
      <c r="G34" s="127">
        <f t="shared" si="1"/>
        <v>74184852.480000004</v>
      </c>
    </row>
    <row r="35" spans="1:8">
      <c r="A35" s="90" t="s">
        <v>269</v>
      </c>
      <c r="B35" s="127">
        <f>B36</f>
        <v>0</v>
      </c>
      <c r="C35" s="127">
        <f>C36</f>
        <v>0</v>
      </c>
      <c r="D35" s="127">
        <f>B35+C35</f>
        <v>0</v>
      </c>
      <c r="E35" s="127">
        <f>E36</f>
        <v>0</v>
      </c>
      <c r="F35" s="127">
        <f>F36</f>
        <v>0</v>
      </c>
      <c r="G35" s="127">
        <f t="shared" si="1"/>
        <v>0</v>
      </c>
    </row>
    <row r="36" spans="1:8">
      <c r="A36" s="130" t="s">
        <v>270</v>
      </c>
      <c r="B36" s="103">
        <v>0</v>
      </c>
      <c r="C36" s="103">
        <v>0</v>
      </c>
      <c r="D36" s="127">
        <f>B36+C36</f>
        <v>0</v>
      </c>
      <c r="E36" s="103">
        <v>0</v>
      </c>
      <c r="F36" s="103">
        <v>0</v>
      </c>
      <c r="G36" s="127">
        <f t="shared" si="1"/>
        <v>0</v>
      </c>
    </row>
    <row r="37" spans="1:8">
      <c r="A37" s="90" t="s">
        <v>271</v>
      </c>
      <c r="B37" s="127">
        <f>B38+B39</f>
        <v>0</v>
      </c>
      <c r="C37" s="127">
        <f t="shared" ref="C37:F37" si="6">C38+C39</f>
        <v>0</v>
      </c>
      <c r="D37" s="127">
        <f t="shared" si="6"/>
        <v>0</v>
      </c>
      <c r="E37" s="127">
        <f t="shared" si="6"/>
        <v>0</v>
      </c>
      <c r="F37" s="127">
        <f t="shared" si="6"/>
        <v>0</v>
      </c>
      <c r="G37" s="127">
        <f t="shared" si="1"/>
        <v>0</v>
      </c>
    </row>
    <row r="38" spans="1:8">
      <c r="A38" s="130" t="s">
        <v>272</v>
      </c>
      <c r="B38" s="127">
        <v>0</v>
      </c>
      <c r="C38" s="127">
        <v>0</v>
      </c>
      <c r="D38" s="127">
        <f>B38+C38</f>
        <v>0</v>
      </c>
      <c r="E38" s="127">
        <v>0</v>
      </c>
      <c r="F38" s="127">
        <v>0</v>
      </c>
      <c r="G38" s="127">
        <f t="shared" si="1"/>
        <v>0</v>
      </c>
    </row>
    <row r="39" spans="1:8">
      <c r="A39" s="130" t="s">
        <v>273</v>
      </c>
      <c r="B39" s="127">
        <v>0</v>
      </c>
      <c r="C39" s="127">
        <v>0</v>
      </c>
      <c r="D39" s="127">
        <f>B39+C39</f>
        <v>0</v>
      </c>
      <c r="E39" s="127">
        <v>0</v>
      </c>
      <c r="F39" s="127">
        <v>0</v>
      </c>
      <c r="G39" s="127">
        <f t="shared" si="1"/>
        <v>0</v>
      </c>
    </row>
    <row r="40" spans="1:8">
      <c r="A40" s="11"/>
      <c r="B40" s="127"/>
      <c r="C40" s="127"/>
      <c r="D40" s="127"/>
      <c r="E40" s="127"/>
      <c r="F40" s="127"/>
      <c r="G40" s="127"/>
    </row>
    <row r="41" spans="1:8">
      <c r="A41" s="16" t="s">
        <v>274</v>
      </c>
      <c r="B41" s="102">
        <f>B9+B10+B11+B12+B13+B14+B15+B16+B28++B34+B35+B37</f>
        <v>43802019.870000005</v>
      </c>
      <c r="C41" s="102">
        <f t="shared" ref="C41:G41" si="7">C9+C10+C11+C12+C13+C14+C15+C16+C28++C34+C35+C37</f>
        <v>93036181.849999994</v>
      </c>
      <c r="D41" s="102">
        <f t="shared" si="7"/>
        <v>136838201.72</v>
      </c>
      <c r="E41" s="102">
        <f t="shared" si="7"/>
        <v>134411546.25</v>
      </c>
      <c r="F41" s="102">
        <f t="shared" si="7"/>
        <v>134411546.25</v>
      </c>
      <c r="G41" s="102">
        <f t="shared" si="7"/>
        <v>90609526.379999995</v>
      </c>
    </row>
    <row r="42" spans="1:8">
      <c r="A42" s="16" t="s">
        <v>275</v>
      </c>
      <c r="B42" s="131"/>
      <c r="C42" s="131"/>
      <c r="D42" s="131"/>
      <c r="E42" s="131"/>
      <c r="F42" s="131"/>
      <c r="G42" s="102">
        <f>IF((F41-B41)&lt;0,0,(F41-B41))</f>
        <v>90609526.379999995</v>
      </c>
      <c r="H42" s="128"/>
    </row>
    <row r="43" spans="1:8">
      <c r="A43" s="11"/>
      <c r="B43" s="104"/>
      <c r="C43" s="104"/>
      <c r="D43" s="104"/>
      <c r="E43" s="104"/>
      <c r="F43" s="104"/>
      <c r="G43" s="104"/>
    </row>
    <row r="44" spans="1:8">
      <c r="A44" s="16" t="s">
        <v>276</v>
      </c>
      <c r="B44" s="104"/>
      <c r="C44" s="104"/>
      <c r="D44" s="104"/>
      <c r="E44" s="104"/>
      <c r="F44" s="104"/>
      <c r="G44" s="104"/>
    </row>
    <row r="45" spans="1:8">
      <c r="A45" s="90" t="s">
        <v>277</v>
      </c>
      <c r="B45" s="127">
        <f>SUM(B46:B53)</f>
        <v>0</v>
      </c>
      <c r="C45" s="127">
        <f t="shared" ref="C45:F45" si="8">SUM(C46:C53)</f>
        <v>23731230</v>
      </c>
      <c r="D45" s="127">
        <f t="shared" si="8"/>
        <v>23731230</v>
      </c>
      <c r="E45" s="127">
        <f t="shared" si="8"/>
        <v>23664083.349999998</v>
      </c>
      <c r="F45" s="127">
        <f t="shared" si="8"/>
        <v>23664083.349999998</v>
      </c>
      <c r="G45" s="127">
        <f>F45-B45</f>
        <v>23664083.349999998</v>
      </c>
    </row>
    <row r="46" spans="1:8">
      <c r="A46" s="132" t="s">
        <v>278</v>
      </c>
      <c r="B46" s="127">
        <v>0</v>
      </c>
      <c r="C46" s="127">
        <v>0</v>
      </c>
      <c r="D46" s="127">
        <f>B46+C46</f>
        <v>0</v>
      </c>
      <c r="E46" s="127">
        <v>0</v>
      </c>
      <c r="F46" s="127">
        <v>0</v>
      </c>
      <c r="G46" s="127">
        <f>F46-B46</f>
        <v>0</v>
      </c>
    </row>
    <row r="47" spans="1:8">
      <c r="A47" s="132" t="s">
        <v>279</v>
      </c>
      <c r="B47" s="127">
        <v>0</v>
      </c>
      <c r="C47" s="127">
        <v>0</v>
      </c>
      <c r="D47" s="127">
        <f t="shared" ref="D47:D53" si="9">B47+C47</f>
        <v>0</v>
      </c>
      <c r="E47" s="127">
        <v>0</v>
      </c>
      <c r="F47" s="127">
        <v>0</v>
      </c>
      <c r="G47" s="127">
        <f t="shared" ref="G47:G48" si="10">F47-B47</f>
        <v>0</v>
      </c>
    </row>
    <row r="48" spans="1:8">
      <c r="A48" s="132" t="s">
        <v>280</v>
      </c>
      <c r="B48" s="103">
        <v>0</v>
      </c>
      <c r="C48" s="103">
        <v>19020580</v>
      </c>
      <c r="D48" s="127">
        <f t="shared" si="9"/>
        <v>19020580</v>
      </c>
      <c r="E48" s="103">
        <v>18954572.829999998</v>
      </c>
      <c r="F48" s="103">
        <v>18954572.829999998</v>
      </c>
      <c r="G48" s="127">
        <f t="shared" si="10"/>
        <v>18954572.829999998</v>
      </c>
    </row>
    <row r="49" spans="1:7" ht="30">
      <c r="A49" s="132" t="s">
        <v>281</v>
      </c>
      <c r="B49" s="103">
        <v>0</v>
      </c>
      <c r="C49" s="103">
        <v>4710650</v>
      </c>
      <c r="D49" s="127">
        <f t="shared" si="9"/>
        <v>4710650</v>
      </c>
      <c r="E49" s="103">
        <v>4709510.5199999996</v>
      </c>
      <c r="F49" s="103">
        <v>4709510.5199999996</v>
      </c>
      <c r="G49" s="127">
        <f>F49-B49</f>
        <v>4709510.5199999996</v>
      </c>
    </row>
    <row r="50" spans="1:7">
      <c r="A50" s="132" t="s">
        <v>282</v>
      </c>
      <c r="B50" s="127">
        <v>0</v>
      </c>
      <c r="C50" s="127">
        <v>0</v>
      </c>
      <c r="D50" s="127">
        <f t="shared" si="9"/>
        <v>0</v>
      </c>
      <c r="E50" s="127">
        <v>0</v>
      </c>
      <c r="F50" s="127">
        <v>0</v>
      </c>
      <c r="G50" s="127">
        <f t="shared" ref="G50:G63" si="11">F50-B50</f>
        <v>0</v>
      </c>
    </row>
    <row r="51" spans="1:7">
      <c r="A51" s="132" t="s">
        <v>283</v>
      </c>
      <c r="B51" s="127">
        <v>0</v>
      </c>
      <c r="C51" s="127">
        <v>0</v>
      </c>
      <c r="D51" s="127">
        <f t="shared" si="9"/>
        <v>0</v>
      </c>
      <c r="E51" s="127">
        <v>0</v>
      </c>
      <c r="F51" s="127">
        <v>0</v>
      </c>
      <c r="G51" s="127">
        <f t="shared" si="11"/>
        <v>0</v>
      </c>
    </row>
    <row r="52" spans="1:7" ht="30">
      <c r="A52" s="133" t="s">
        <v>284</v>
      </c>
      <c r="B52" s="127">
        <v>0</v>
      </c>
      <c r="C52" s="127">
        <v>0</v>
      </c>
      <c r="D52" s="127">
        <f t="shared" si="9"/>
        <v>0</v>
      </c>
      <c r="E52" s="127">
        <v>0</v>
      </c>
      <c r="F52" s="127">
        <v>0</v>
      </c>
      <c r="G52" s="127">
        <f t="shared" si="11"/>
        <v>0</v>
      </c>
    </row>
    <row r="53" spans="1:7">
      <c r="A53" s="130" t="s">
        <v>285</v>
      </c>
      <c r="B53" s="127">
        <v>0</v>
      </c>
      <c r="C53" s="127">
        <v>0</v>
      </c>
      <c r="D53" s="127">
        <f t="shared" si="9"/>
        <v>0</v>
      </c>
      <c r="E53" s="127">
        <v>0</v>
      </c>
      <c r="F53" s="127">
        <v>0</v>
      </c>
      <c r="G53" s="127">
        <f t="shared" si="11"/>
        <v>0</v>
      </c>
    </row>
    <row r="54" spans="1:7">
      <c r="A54" s="90" t="s">
        <v>286</v>
      </c>
      <c r="B54" s="127">
        <f>SUM(B55:B58)</f>
        <v>12784772.27</v>
      </c>
      <c r="C54" s="127">
        <f t="shared" ref="C54:F54" si="12">SUM(C55:C58)</f>
        <v>-12179444.369999999</v>
      </c>
      <c r="D54" s="127">
        <f t="shared" si="12"/>
        <v>605327.90000000037</v>
      </c>
      <c r="E54" s="127">
        <f t="shared" si="12"/>
        <v>544860</v>
      </c>
      <c r="F54" s="127">
        <f t="shared" si="12"/>
        <v>544860</v>
      </c>
      <c r="G54" s="127">
        <f t="shared" si="11"/>
        <v>-12239912.27</v>
      </c>
    </row>
    <row r="55" spans="1:7">
      <c r="A55" s="133" t="s">
        <v>287</v>
      </c>
      <c r="B55" s="127">
        <v>0</v>
      </c>
      <c r="C55" s="127">
        <v>0</v>
      </c>
      <c r="D55" s="127">
        <f t="shared" ref="D55:D58" si="13">B55+C55</f>
        <v>0</v>
      </c>
      <c r="E55" s="127">
        <v>0</v>
      </c>
      <c r="F55" s="127">
        <v>0</v>
      </c>
      <c r="G55" s="127">
        <f t="shared" si="11"/>
        <v>0</v>
      </c>
    </row>
    <row r="56" spans="1:7">
      <c r="A56" s="132" t="s">
        <v>288</v>
      </c>
      <c r="B56" s="127">
        <v>0</v>
      </c>
      <c r="C56" s="127">
        <v>0</v>
      </c>
      <c r="D56" s="127">
        <f t="shared" si="13"/>
        <v>0</v>
      </c>
      <c r="E56" s="127">
        <v>0</v>
      </c>
      <c r="F56" s="127">
        <v>0</v>
      </c>
      <c r="G56" s="127">
        <f t="shared" si="11"/>
        <v>0</v>
      </c>
    </row>
    <row r="57" spans="1:7">
      <c r="A57" s="132" t="s">
        <v>289</v>
      </c>
      <c r="B57" s="127">
        <v>0</v>
      </c>
      <c r="C57" s="127">
        <v>0</v>
      </c>
      <c r="D57" s="127">
        <f t="shared" si="13"/>
        <v>0</v>
      </c>
      <c r="E57" s="127">
        <v>0</v>
      </c>
      <c r="F57" s="127">
        <v>0</v>
      </c>
      <c r="G57" s="127">
        <f t="shared" si="11"/>
        <v>0</v>
      </c>
    </row>
    <row r="58" spans="1:7">
      <c r="A58" s="133" t="s">
        <v>290</v>
      </c>
      <c r="B58" s="103">
        <v>12784772.27</v>
      </c>
      <c r="C58" s="103">
        <v>-12179444.369999999</v>
      </c>
      <c r="D58" s="127">
        <f t="shared" si="13"/>
        <v>605327.90000000037</v>
      </c>
      <c r="E58" s="103">
        <v>544860</v>
      </c>
      <c r="F58" s="103">
        <v>544860</v>
      </c>
      <c r="G58" s="127">
        <f t="shared" si="11"/>
        <v>-12239912.27</v>
      </c>
    </row>
    <row r="59" spans="1:7">
      <c r="A59" s="90" t="s">
        <v>291</v>
      </c>
      <c r="B59" s="127">
        <f>B60+B61</f>
        <v>0</v>
      </c>
      <c r="C59" s="127">
        <f t="shared" ref="C59:F59" si="14">C60+C61</f>
        <v>0</v>
      </c>
      <c r="D59" s="127">
        <f t="shared" si="14"/>
        <v>0</v>
      </c>
      <c r="E59" s="127">
        <f t="shared" si="14"/>
        <v>0</v>
      </c>
      <c r="F59" s="127">
        <f t="shared" si="14"/>
        <v>0</v>
      </c>
      <c r="G59" s="127">
        <f t="shared" si="11"/>
        <v>0</v>
      </c>
    </row>
    <row r="60" spans="1:7">
      <c r="A60" s="132" t="s">
        <v>292</v>
      </c>
      <c r="B60" s="103">
        <v>0</v>
      </c>
      <c r="C60" s="103">
        <v>0</v>
      </c>
      <c r="D60" s="127">
        <f t="shared" ref="D60:D63" si="15">B60+C60</f>
        <v>0</v>
      </c>
      <c r="E60" s="103">
        <v>0</v>
      </c>
      <c r="F60" s="103">
        <v>0</v>
      </c>
      <c r="G60" s="127">
        <f t="shared" si="11"/>
        <v>0</v>
      </c>
    </row>
    <row r="61" spans="1:7">
      <c r="A61" s="132" t="s">
        <v>293</v>
      </c>
      <c r="B61" s="103">
        <v>0</v>
      </c>
      <c r="C61" s="103">
        <v>0</v>
      </c>
      <c r="D61" s="127">
        <f t="shared" si="15"/>
        <v>0</v>
      </c>
      <c r="E61" s="103">
        <v>0</v>
      </c>
      <c r="F61" s="103">
        <v>0</v>
      </c>
      <c r="G61" s="127">
        <f t="shared" si="11"/>
        <v>0</v>
      </c>
    </row>
    <row r="62" spans="1:7">
      <c r="A62" s="90" t="s">
        <v>294</v>
      </c>
      <c r="B62" s="103">
        <v>0</v>
      </c>
      <c r="C62" s="103">
        <v>0</v>
      </c>
      <c r="D62" s="127">
        <f t="shared" si="15"/>
        <v>0</v>
      </c>
      <c r="E62" s="103">
        <v>0</v>
      </c>
      <c r="F62" s="103">
        <v>0</v>
      </c>
      <c r="G62" s="127">
        <f t="shared" si="11"/>
        <v>0</v>
      </c>
    </row>
    <row r="63" spans="1:7">
      <c r="A63" s="90" t="s">
        <v>295</v>
      </c>
      <c r="B63" s="103">
        <v>0</v>
      </c>
      <c r="C63" s="103">
        <v>0</v>
      </c>
      <c r="D63" s="127">
        <f t="shared" si="15"/>
        <v>0</v>
      </c>
      <c r="E63" s="103">
        <v>0</v>
      </c>
      <c r="F63" s="103">
        <v>0</v>
      </c>
      <c r="G63" s="127">
        <f t="shared" si="11"/>
        <v>0</v>
      </c>
    </row>
    <row r="64" spans="1:7">
      <c r="A64" s="11"/>
      <c r="B64" s="104"/>
      <c r="C64" s="104"/>
      <c r="D64" s="104"/>
      <c r="E64" s="104"/>
      <c r="F64" s="104"/>
      <c r="G64" s="104"/>
    </row>
    <row r="65" spans="1:7">
      <c r="A65" s="16" t="s">
        <v>296</v>
      </c>
      <c r="B65" s="102">
        <f>B45+B54+B59+B62+B63</f>
        <v>12784772.27</v>
      </c>
      <c r="C65" s="102">
        <f t="shared" ref="C65:F65" si="16">C45+C54+C59+C62+C63</f>
        <v>11551785.630000001</v>
      </c>
      <c r="D65" s="102">
        <f t="shared" si="16"/>
        <v>24336557.899999999</v>
      </c>
      <c r="E65" s="102">
        <f t="shared" si="16"/>
        <v>24208943.349999998</v>
      </c>
      <c r="F65" s="102">
        <f t="shared" si="16"/>
        <v>24208943.349999998</v>
      </c>
      <c r="G65" s="102">
        <f>F65-B65</f>
        <v>11424171.079999998</v>
      </c>
    </row>
    <row r="66" spans="1:7">
      <c r="A66" s="11"/>
      <c r="B66" s="104"/>
      <c r="C66" s="104"/>
      <c r="D66" s="104"/>
      <c r="E66" s="104"/>
      <c r="F66" s="104"/>
      <c r="G66" s="104"/>
    </row>
    <row r="67" spans="1:7">
      <c r="A67" s="16" t="s">
        <v>297</v>
      </c>
      <c r="B67" s="102">
        <f>B68</f>
        <v>0</v>
      </c>
      <c r="C67" s="102">
        <f t="shared" ref="C67:G67" si="17">C68</f>
        <v>0</v>
      </c>
      <c r="D67" s="102">
        <f t="shared" si="17"/>
        <v>0</v>
      </c>
      <c r="E67" s="102">
        <f t="shared" si="17"/>
        <v>0</v>
      </c>
      <c r="F67" s="102">
        <f t="shared" si="17"/>
        <v>0</v>
      </c>
      <c r="G67" s="102">
        <f t="shared" si="17"/>
        <v>0</v>
      </c>
    </row>
    <row r="68" spans="1:7">
      <c r="A68" s="90" t="s">
        <v>298</v>
      </c>
      <c r="B68" s="103">
        <v>0</v>
      </c>
      <c r="C68" s="103">
        <v>0</v>
      </c>
      <c r="D68" s="127">
        <f>B68+C68</f>
        <v>0</v>
      </c>
      <c r="E68" s="103">
        <v>0</v>
      </c>
      <c r="F68" s="103">
        <v>0</v>
      </c>
      <c r="G68" s="127">
        <f t="shared" ref="G68" si="18">F68-B68</f>
        <v>0</v>
      </c>
    </row>
    <row r="69" spans="1:7">
      <c r="A69" s="11"/>
      <c r="B69" s="104"/>
      <c r="C69" s="104"/>
      <c r="D69" s="104"/>
      <c r="E69" s="104"/>
      <c r="F69" s="104"/>
      <c r="G69" s="104"/>
    </row>
    <row r="70" spans="1:7">
      <c r="A70" s="16" t="s">
        <v>299</v>
      </c>
      <c r="B70" s="102">
        <f>B41+B65+B67</f>
        <v>56586792.140000001</v>
      </c>
      <c r="C70" s="102">
        <f t="shared" ref="C70:G70" si="19">C41+C65+C67</f>
        <v>104587967.47999999</v>
      </c>
      <c r="D70" s="102">
        <f t="shared" si="19"/>
        <v>161174759.62</v>
      </c>
      <c r="E70" s="102">
        <f t="shared" si="19"/>
        <v>158620489.59999999</v>
      </c>
      <c r="F70" s="102">
        <f t="shared" si="19"/>
        <v>158620489.59999999</v>
      </c>
      <c r="G70" s="102">
        <f t="shared" si="19"/>
        <v>102033697.45999999</v>
      </c>
    </row>
    <row r="71" spans="1:7">
      <c r="A71" s="11"/>
      <c r="B71" s="104"/>
      <c r="C71" s="104"/>
      <c r="D71" s="104"/>
      <c r="E71" s="104"/>
      <c r="F71" s="104"/>
      <c r="G71" s="104"/>
    </row>
    <row r="72" spans="1:7">
      <c r="A72" s="16" t="s">
        <v>300</v>
      </c>
      <c r="B72" s="104"/>
      <c r="C72" s="104"/>
      <c r="D72" s="104"/>
      <c r="E72" s="104"/>
      <c r="F72" s="104"/>
      <c r="G72" s="104"/>
    </row>
    <row r="73" spans="1:7" ht="30">
      <c r="A73" s="134" t="s">
        <v>301</v>
      </c>
      <c r="B73" s="103">
        <v>0</v>
      </c>
      <c r="C73" s="103">
        <v>0</v>
      </c>
      <c r="D73" s="127">
        <f t="shared" ref="D73:D74" si="20">B73+C73</f>
        <v>0</v>
      </c>
      <c r="E73" s="103">
        <v>0</v>
      </c>
      <c r="F73" s="103">
        <v>0</v>
      </c>
      <c r="G73" s="127">
        <f t="shared" ref="G73:G74" si="21">F73-B73</f>
        <v>0</v>
      </c>
    </row>
    <row r="74" spans="1:7" ht="30">
      <c r="A74" s="134" t="s">
        <v>302</v>
      </c>
      <c r="B74" s="103">
        <v>0</v>
      </c>
      <c r="C74" s="103">
        <v>0</v>
      </c>
      <c r="D74" s="127">
        <f t="shared" si="20"/>
        <v>0</v>
      </c>
      <c r="E74" s="103">
        <v>0</v>
      </c>
      <c r="F74" s="103">
        <v>0</v>
      </c>
      <c r="G74" s="127">
        <f t="shared" si="21"/>
        <v>0</v>
      </c>
    </row>
    <row r="75" spans="1:7">
      <c r="A75" s="97" t="s">
        <v>303</v>
      </c>
      <c r="B75" s="102">
        <f>B73+B74</f>
        <v>0</v>
      </c>
      <c r="C75" s="102">
        <f t="shared" ref="C75:G75" si="22">C73+C74</f>
        <v>0</v>
      </c>
      <c r="D75" s="102">
        <f t="shared" si="22"/>
        <v>0</v>
      </c>
      <c r="E75" s="102">
        <f t="shared" si="22"/>
        <v>0</v>
      </c>
      <c r="F75" s="102">
        <f t="shared" si="22"/>
        <v>0</v>
      </c>
      <c r="G75" s="102">
        <f t="shared" si="22"/>
        <v>0</v>
      </c>
    </row>
    <row r="76" spans="1:7">
      <c r="A76" s="85"/>
      <c r="B76" s="118"/>
      <c r="C76" s="118"/>
      <c r="D76" s="118"/>
      <c r="E76" s="118"/>
      <c r="F76" s="118"/>
      <c r="G76" s="118"/>
    </row>
    <row r="77" spans="1:7">
      <c r="B77" s="135"/>
      <c r="C77" s="135"/>
      <c r="D77" s="135"/>
      <c r="E77" s="135"/>
      <c r="F77" s="135"/>
      <c r="G77" s="135"/>
    </row>
    <row r="78" spans="1:7">
      <c r="A78" s="136" t="s">
        <v>304</v>
      </c>
      <c r="B78" s="137">
        <v>0</v>
      </c>
      <c r="C78" s="137">
        <v>0</v>
      </c>
      <c r="D78" s="137">
        <f>B78+C78</f>
        <v>0</v>
      </c>
      <c r="E78" s="137">
        <v>0</v>
      </c>
      <c r="F78" s="137">
        <v>0</v>
      </c>
      <c r="G78" s="138">
        <f>F78-B78</f>
        <v>0</v>
      </c>
    </row>
    <row r="79" spans="1:7">
      <c r="B79" s="135"/>
      <c r="C79" s="135"/>
      <c r="D79" s="135"/>
      <c r="E79" s="135"/>
      <c r="F79" s="135"/>
      <c r="G79" s="139"/>
    </row>
    <row r="80" spans="1:7">
      <c r="B80" s="140"/>
      <c r="C80" s="140"/>
      <c r="D80" s="140"/>
      <c r="E80" s="140"/>
      <c r="F80" s="140"/>
      <c r="G80" s="140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>
      <selection sqref="A1:XFD1048576"/>
    </sheetView>
  </sheetViews>
  <sheetFormatPr baseColWidth="10" defaultRowHeight="15"/>
  <cols>
    <col min="1" max="1" width="103.28515625" customWidth="1"/>
    <col min="2" max="5" width="21" customWidth="1"/>
    <col min="6" max="6" width="20.85546875" customWidth="1"/>
    <col min="7" max="7" width="21" customWidth="1"/>
  </cols>
  <sheetData>
    <row r="1" spans="1:8" ht="48.75" customHeight="1">
      <c r="A1" s="141" t="s">
        <v>305</v>
      </c>
      <c r="B1" s="119"/>
      <c r="C1" s="119"/>
      <c r="D1" s="119"/>
      <c r="E1" s="119"/>
      <c r="F1" s="119"/>
      <c r="G1" s="119"/>
    </row>
    <row r="2" spans="1:8">
      <c r="A2" s="142" t="s">
        <v>122</v>
      </c>
      <c r="B2" s="142"/>
      <c r="C2" s="142"/>
      <c r="D2" s="142"/>
      <c r="E2" s="142"/>
      <c r="F2" s="142"/>
      <c r="G2" s="142"/>
    </row>
    <row r="3" spans="1:8">
      <c r="A3" s="143" t="s">
        <v>306</v>
      </c>
      <c r="B3" s="143"/>
      <c r="C3" s="143"/>
      <c r="D3" s="143"/>
      <c r="E3" s="143"/>
      <c r="F3" s="143"/>
      <c r="G3" s="143"/>
    </row>
    <row r="4" spans="1:8">
      <c r="A4" s="143" t="s">
        <v>307</v>
      </c>
      <c r="B4" s="143"/>
      <c r="C4" s="143"/>
      <c r="D4" s="143"/>
      <c r="E4" s="143"/>
      <c r="F4" s="143"/>
      <c r="G4" s="143"/>
    </row>
    <row r="5" spans="1:8">
      <c r="A5" s="144" t="s">
        <v>169</v>
      </c>
      <c r="B5" s="144"/>
      <c r="C5" s="144"/>
      <c r="D5" s="144"/>
      <c r="E5" s="144"/>
      <c r="F5" s="144"/>
      <c r="G5" s="144"/>
    </row>
    <row r="6" spans="1:8">
      <c r="A6" s="123" t="s">
        <v>2</v>
      </c>
      <c r="B6" s="123"/>
      <c r="C6" s="123"/>
      <c r="D6" s="123"/>
      <c r="E6" s="123"/>
      <c r="F6" s="123"/>
      <c r="G6" s="123"/>
    </row>
    <row r="7" spans="1:8">
      <c r="A7" s="145" t="s">
        <v>4</v>
      </c>
      <c r="B7" s="145" t="s">
        <v>308</v>
      </c>
      <c r="C7" s="145"/>
      <c r="D7" s="145"/>
      <c r="E7" s="145"/>
      <c r="F7" s="145"/>
      <c r="G7" s="146" t="s">
        <v>309</v>
      </c>
    </row>
    <row r="8" spans="1:8" ht="30">
      <c r="A8" s="145"/>
      <c r="B8" s="53" t="s">
        <v>310</v>
      </c>
      <c r="C8" s="53" t="s">
        <v>311</v>
      </c>
      <c r="D8" s="53" t="s">
        <v>312</v>
      </c>
      <c r="E8" s="53" t="s">
        <v>195</v>
      </c>
      <c r="F8" s="53" t="s">
        <v>313</v>
      </c>
      <c r="G8" s="145"/>
    </row>
    <row r="9" spans="1:8">
      <c r="A9" s="147" t="s">
        <v>314</v>
      </c>
      <c r="B9" s="148">
        <f>B10+B18+B189+B28+B38+B48+B58+B62+B71+B75</f>
        <v>44038363.279999994</v>
      </c>
      <c r="C9" s="148">
        <f t="shared" ref="C9:G9" si="0">C10+C18+C189+C28+C38+C48+C58+C62+C71+C75</f>
        <v>21361154.390000001</v>
      </c>
      <c r="D9" s="148">
        <f t="shared" si="0"/>
        <v>65399517.670000002</v>
      </c>
      <c r="E9" s="148">
        <f t="shared" si="0"/>
        <v>59324521.939999998</v>
      </c>
      <c r="F9" s="148">
        <f t="shared" si="0"/>
        <v>58320816.470000006</v>
      </c>
      <c r="G9" s="148">
        <f t="shared" si="0"/>
        <v>6074995.7300000004</v>
      </c>
    </row>
    <row r="10" spans="1:8">
      <c r="A10" s="149" t="s">
        <v>315</v>
      </c>
      <c r="B10" s="150">
        <f>SUM(B11:B17)</f>
        <v>20011231.43</v>
      </c>
      <c r="C10" s="150">
        <f t="shared" ref="C10:G10" si="1">SUM(C11:C17)</f>
        <v>-3565042.52</v>
      </c>
      <c r="D10" s="150">
        <f t="shared" si="1"/>
        <v>16446188.91</v>
      </c>
      <c r="E10" s="150">
        <f t="shared" si="1"/>
        <v>16240545.020000001</v>
      </c>
      <c r="F10" s="150">
        <f t="shared" si="1"/>
        <v>16240545.020000001</v>
      </c>
      <c r="G10" s="150">
        <f t="shared" si="1"/>
        <v>205643.89000000007</v>
      </c>
    </row>
    <row r="11" spans="1:8">
      <c r="A11" s="151" t="s">
        <v>316</v>
      </c>
      <c r="B11" s="152">
        <v>15465608.4</v>
      </c>
      <c r="C11" s="152">
        <v>-2182154.3199999998</v>
      </c>
      <c r="D11" s="150">
        <f>B11+C11</f>
        <v>13283454.08</v>
      </c>
      <c r="E11" s="152">
        <v>13215267.24</v>
      </c>
      <c r="F11" s="152">
        <v>13215267.24</v>
      </c>
      <c r="G11" s="150">
        <f>D11-E11</f>
        <v>68186.839999999851</v>
      </c>
      <c r="H11" s="153" t="s">
        <v>317</v>
      </c>
    </row>
    <row r="12" spans="1:8">
      <c r="A12" s="151" t="s">
        <v>318</v>
      </c>
      <c r="B12" s="152">
        <v>1053154.78</v>
      </c>
      <c r="C12" s="152">
        <v>-279940.2</v>
      </c>
      <c r="D12" s="150">
        <f t="shared" ref="D12:D17" si="2">B12+C12</f>
        <v>773214.58000000007</v>
      </c>
      <c r="E12" s="152">
        <v>742924.38</v>
      </c>
      <c r="F12" s="152">
        <v>742924.38</v>
      </c>
      <c r="G12" s="150">
        <f t="shared" ref="G12:G17" si="3">D12-E12</f>
        <v>30290.20000000007</v>
      </c>
      <c r="H12" s="153" t="s">
        <v>319</v>
      </c>
    </row>
    <row r="13" spans="1:8">
      <c r="A13" s="151" t="s">
        <v>320</v>
      </c>
      <c r="B13" s="152">
        <v>2505182.4300000002</v>
      </c>
      <c r="C13" s="152">
        <v>-488633.94</v>
      </c>
      <c r="D13" s="150">
        <f t="shared" si="2"/>
        <v>2016548.4900000002</v>
      </c>
      <c r="E13" s="152">
        <v>1923641.99</v>
      </c>
      <c r="F13" s="152">
        <v>1923641.99</v>
      </c>
      <c r="G13" s="150">
        <f t="shared" si="3"/>
        <v>92906.500000000233</v>
      </c>
      <c r="H13" s="153" t="s">
        <v>321</v>
      </c>
    </row>
    <row r="14" spans="1:8">
      <c r="A14" s="151" t="s">
        <v>322</v>
      </c>
      <c r="B14" s="150">
        <v>0</v>
      </c>
      <c r="C14" s="150">
        <v>0</v>
      </c>
      <c r="D14" s="150">
        <f t="shared" si="2"/>
        <v>0</v>
      </c>
      <c r="E14" s="150">
        <v>0</v>
      </c>
      <c r="F14" s="150">
        <v>0</v>
      </c>
      <c r="G14" s="150">
        <f t="shared" si="3"/>
        <v>0</v>
      </c>
      <c r="H14" s="153" t="s">
        <v>323</v>
      </c>
    </row>
    <row r="15" spans="1:8">
      <c r="A15" s="151" t="s">
        <v>324</v>
      </c>
      <c r="B15" s="152">
        <v>987285.82</v>
      </c>
      <c r="C15" s="152">
        <v>-614314.06000000006</v>
      </c>
      <c r="D15" s="150">
        <f t="shared" si="2"/>
        <v>372971.75999999989</v>
      </c>
      <c r="E15" s="152">
        <v>358711.41</v>
      </c>
      <c r="F15" s="152">
        <v>358711.41</v>
      </c>
      <c r="G15" s="150">
        <f t="shared" si="3"/>
        <v>14260.349999999919</v>
      </c>
      <c r="H15" s="153" t="s">
        <v>325</v>
      </c>
    </row>
    <row r="16" spans="1:8">
      <c r="A16" s="151" t="s">
        <v>326</v>
      </c>
      <c r="B16" s="150">
        <v>0</v>
      </c>
      <c r="C16" s="150">
        <v>0</v>
      </c>
      <c r="D16" s="150">
        <f t="shared" si="2"/>
        <v>0</v>
      </c>
      <c r="E16" s="150">
        <v>0</v>
      </c>
      <c r="F16" s="150">
        <v>0</v>
      </c>
      <c r="G16" s="150">
        <f t="shared" si="3"/>
        <v>0</v>
      </c>
      <c r="H16" s="153" t="s">
        <v>327</v>
      </c>
    </row>
    <row r="17" spans="1:8">
      <c r="A17" s="151" t="s">
        <v>328</v>
      </c>
      <c r="B17" s="150">
        <v>0</v>
      </c>
      <c r="C17" s="150">
        <v>0</v>
      </c>
      <c r="D17" s="150">
        <f t="shared" si="2"/>
        <v>0</v>
      </c>
      <c r="E17" s="150">
        <v>0</v>
      </c>
      <c r="F17" s="150">
        <v>0</v>
      </c>
      <c r="G17" s="150">
        <f t="shared" si="3"/>
        <v>0</v>
      </c>
      <c r="H17" s="153" t="s">
        <v>329</v>
      </c>
    </row>
    <row r="18" spans="1:8">
      <c r="A18" s="149" t="s">
        <v>330</v>
      </c>
      <c r="B18" s="150">
        <f>SUM(B19:B27)</f>
        <v>7539766.5800000001</v>
      </c>
      <c r="C18" s="150">
        <f t="shared" ref="C18:G18" si="4">SUM(C19:C27)</f>
        <v>4873341.62</v>
      </c>
      <c r="D18" s="150">
        <f t="shared" si="4"/>
        <v>12413108.199999999</v>
      </c>
      <c r="E18" s="150">
        <f t="shared" si="4"/>
        <v>11567754.550000001</v>
      </c>
      <c r="F18" s="150">
        <f t="shared" si="4"/>
        <v>11305542.68</v>
      </c>
      <c r="G18" s="150">
        <f t="shared" si="4"/>
        <v>845353.65</v>
      </c>
    </row>
    <row r="19" spans="1:8">
      <c r="A19" s="151" t="s">
        <v>331</v>
      </c>
      <c r="B19" s="152">
        <v>256270.4</v>
      </c>
      <c r="C19" s="152">
        <v>248339.13</v>
      </c>
      <c r="D19" s="150">
        <f t="shared" ref="D19:D27" si="5">B19+C19</f>
        <v>504609.53</v>
      </c>
      <c r="E19" s="152">
        <v>427007.2</v>
      </c>
      <c r="F19" s="152">
        <v>427007.2</v>
      </c>
      <c r="G19" s="150">
        <f t="shared" ref="G19:G27" si="6">D19-E19</f>
        <v>77602.330000000016</v>
      </c>
      <c r="H19" s="153" t="s">
        <v>332</v>
      </c>
    </row>
    <row r="20" spans="1:8">
      <c r="A20" s="151" t="s">
        <v>333</v>
      </c>
      <c r="B20" s="152">
        <v>489442.84</v>
      </c>
      <c r="C20" s="152">
        <v>578588.39</v>
      </c>
      <c r="D20" s="150">
        <f t="shared" si="5"/>
        <v>1068031.23</v>
      </c>
      <c r="E20" s="152">
        <v>750473.23</v>
      </c>
      <c r="F20" s="152">
        <v>746113.23</v>
      </c>
      <c r="G20" s="150">
        <f t="shared" si="6"/>
        <v>317558</v>
      </c>
      <c r="H20" s="153" t="s">
        <v>334</v>
      </c>
    </row>
    <row r="21" spans="1:8">
      <c r="A21" s="151" t="s">
        <v>335</v>
      </c>
      <c r="B21" s="150">
        <v>0</v>
      </c>
      <c r="C21" s="150">
        <v>0</v>
      </c>
      <c r="D21" s="150">
        <f t="shared" si="5"/>
        <v>0</v>
      </c>
      <c r="E21" s="150">
        <v>0</v>
      </c>
      <c r="F21" s="150">
        <v>0</v>
      </c>
      <c r="G21" s="150">
        <f t="shared" si="6"/>
        <v>0</v>
      </c>
      <c r="H21" s="153" t="s">
        <v>336</v>
      </c>
    </row>
    <row r="22" spans="1:8">
      <c r="A22" s="151" t="s">
        <v>337</v>
      </c>
      <c r="B22" s="152">
        <v>208461.8</v>
      </c>
      <c r="C22" s="152">
        <v>142800</v>
      </c>
      <c r="D22" s="150">
        <f t="shared" si="5"/>
        <v>351261.8</v>
      </c>
      <c r="E22" s="152">
        <v>274329.82</v>
      </c>
      <c r="F22" s="152">
        <v>273214.40000000002</v>
      </c>
      <c r="G22" s="150">
        <f t="shared" si="6"/>
        <v>76931.979999999981</v>
      </c>
      <c r="H22" s="153" t="s">
        <v>338</v>
      </c>
    </row>
    <row r="23" spans="1:8">
      <c r="A23" s="151" t="s">
        <v>339</v>
      </c>
      <c r="B23" s="152">
        <v>5743.5</v>
      </c>
      <c r="C23" s="152">
        <v>11100</v>
      </c>
      <c r="D23" s="150">
        <f t="shared" si="5"/>
        <v>16843.5</v>
      </c>
      <c r="E23" s="152">
        <v>11028.2</v>
      </c>
      <c r="F23" s="152">
        <v>11028.2</v>
      </c>
      <c r="G23" s="150">
        <f t="shared" si="6"/>
        <v>5815.2999999999993</v>
      </c>
      <c r="H23" s="153" t="s">
        <v>340</v>
      </c>
    </row>
    <row r="24" spans="1:8">
      <c r="A24" s="151" t="s">
        <v>341</v>
      </c>
      <c r="B24" s="152">
        <v>3895131.29</v>
      </c>
      <c r="C24" s="152">
        <v>2614248.7000000002</v>
      </c>
      <c r="D24" s="150">
        <f t="shared" si="5"/>
        <v>6509379.9900000002</v>
      </c>
      <c r="E24" s="152">
        <v>6292702.21</v>
      </c>
      <c r="F24" s="152">
        <v>6035965.7599999998</v>
      </c>
      <c r="G24" s="150">
        <f t="shared" si="6"/>
        <v>216677.78000000026</v>
      </c>
      <c r="H24" s="153" t="s">
        <v>342</v>
      </c>
    </row>
    <row r="25" spans="1:8">
      <c r="A25" s="151" t="s">
        <v>343</v>
      </c>
      <c r="B25" s="152">
        <v>162468.85999999999</v>
      </c>
      <c r="C25" s="152">
        <v>-50734.26</v>
      </c>
      <c r="D25" s="150">
        <f t="shared" si="5"/>
        <v>111734.59999999998</v>
      </c>
      <c r="E25" s="152">
        <v>48784.160000000003</v>
      </c>
      <c r="F25" s="152">
        <v>48784.160000000003</v>
      </c>
      <c r="G25" s="150">
        <f t="shared" si="6"/>
        <v>62950.439999999973</v>
      </c>
      <c r="H25" s="153" t="s">
        <v>344</v>
      </c>
    </row>
    <row r="26" spans="1:8">
      <c r="A26" s="151" t="s">
        <v>345</v>
      </c>
      <c r="B26" s="150">
        <v>0</v>
      </c>
      <c r="C26" s="150">
        <v>0</v>
      </c>
      <c r="D26" s="150">
        <f t="shared" si="5"/>
        <v>0</v>
      </c>
      <c r="E26" s="150">
        <v>0</v>
      </c>
      <c r="F26" s="150">
        <v>0</v>
      </c>
      <c r="G26" s="150">
        <f t="shared" si="6"/>
        <v>0</v>
      </c>
      <c r="H26" s="153" t="s">
        <v>346</v>
      </c>
    </row>
    <row r="27" spans="1:8">
      <c r="A27" s="151" t="s">
        <v>347</v>
      </c>
      <c r="B27" s="152">
        <v>2522247.89</v>
      </c>
      <c r="C27" s="152">
        <v>1328999.6599999999</v>
      </c>
      <c r="D27" s="150">
        <f t="shared" si="5"/>
        <v>3851247.55</v>
      </c>
      <c r="E27" s="152">
        <v>3763429.73</v>
      </c>
      <c r="F27" s="152">
        <v>3763429.73</v>
      </c>
      <c r="G27" s="150">
        <f t="shared" si="6"/>
        <v>87817.819999999832</v>
      </c>
      <c r="H27" s="153" t="s">
        <v>348</v>
      </c>
    </row>
    <row r="28" spans="1:8">
      <c r="A28" s="149" t="s">
        <v>349</v>
      </c>
      <c r="B28" s="150">
        <f>SUM(B29:B37)</f>
        <v>6916569.7999999998</v>
      </c>
      <c r="C28" s="150">
        <f t="shared" ref="C28:G28" si="7">SUM(C29:C37)</f>
        <v>4840577.9399999995</v>
      </c>
      <c r="D28" s="150">
        <f t="shared" si="7"/>
        <v>11757147.74</v>
      </c>
      <c r="E28" s="150">
        <f t="shared" si="7"/>
        <v>10721609.23</v>
      </c>
      <c r="F28" s="150">
        <f t="shared" si="7"/>
        <v>10420636.199999999</v>
      </c>
      <c r="G28" s="150">
        <f t="shared" si="7"/>
        <v>1035538.5099999999</v>
      </c>
    </row>
    <row r="29" spans="1:8">
      <c r="A29" s="151" t="s">
        <v>350</v>
      </c>
      <c r="B29" s="152">
        <v>927921.5</v>
      </c>
      <c r="C29" s="152">
        <v>893681.23</v>
      </c>
      <c r="D29" s="150">
        <f t="shared" ref="D29:D82" si="8">B29+C29</f>
        <v>1821602.73</v>
      </c>
      <c r="E29" s="152">
        <v>1747851.12</v>
      </c>
      <c r="F29" s="152">
        <v>1677970.07</v>
      </c>
      <c r="G29" s="150">
        <f t="shared" ref="G29:G37" si="9">D29-E29</f>
        <v>73751.60999999987</v>
      </c>
      <c r="H29" s="153" t="s">
        <v>351</v>
      </c>
    </row>
    <row r="30" spans="1:8">
      <c r="A30" s="151" t="s">
        <v>352</v>
      </c>
      <c r="B30" s="152">
        <v>309441.87</v>
      </c>
      <c r="C30" s="152">
        <v>154320.43</v>
      </c>
      <c r="D30" s="150">
        <f t="shared" si="8"/>
        <v>463762.3</v>
      </c>
      <c r="E30" s="152">
        <v>338922.87</v>
      </c>
      <c r="F30" s="152">
        <v>283650.8</v>
      </c>
      <c r="G30" s="150">
        <f t="shared" si="9"/>
        <v>124839.43</v>
      </c>
      <c r="H30" s="153" t="s">
        <v>353</v>
      </c>
    </row>
    <row r="31" spans="1:8">
      <c r="A31" s="151" t="s">
        <v>354</v>
      </c>
      <c r="B31" s="152">
        <v>586732.76</v>
      </c>
      <c r="C31" s="152">
        <v>98420.93</v>
      </c>
      <c r="D31" s="150">
        <f t="shared" si="8"/>
        <v>685153.69</v>
      </c>
      <c r="E31" s="152">
        <v>429695.1</v>
      </c>
      <c r="F31" s="152">
        <v>429695.1</v>
      </c>
      <c r="G31" s="150">
        <f t="shared" si="9"/>
        <v>255458.58999999997</v>
      </c>
      <c r="H31" s="153" t="s">
        <v>355</v>
      </c>
    </row>
    <row r="32" spans="1:8">
      <c r="A32" s="151" t="s">
        <v>356</v>
      </c>
      <c r="B32" s="152">
        <v>443643.92</v>
      </c>
      <c r="C32" s="152">
        <v>186481.14</v>
      </c>
      <c r="D32" s="150">
        <f t="shared" si="8"/>
        <v>630125.06000000006</v>
      </c>
      <c r="E32" s="152">
        <v>540298.67000000004</v>
      </c>
      <c r="F32" s="152">
        <v>540298.67000000004</v>
      </c>
      <c r="G32" s="150">
        <f t="shared" si="9"/>
        <v>89826.390000000014</v>
      </c>
      <c r="H32" s="153" t="s">
        <v>357</v>
      </c>
    </row>
    <row r="33" spans="1:8">
      <c r="A33" s="151" t="s">
        <v>358</v>
      </c>
      <c r="B33" s="152">
        <v>2028842.1</v>
      </c>
      <c r="C33" s="152">
        <v>191940.86</v>
      </c>
      <c r="D33" s="150">
        <f t="shared" si="8"/>
        <v>2220782.96</v>
      </c>
      <c r="E33" s="152">
        <v>2084729.79</v>
      </c>
      <c r="F33" s="152">
        <v>2084729.79</v>
      </c>
      <c r="G33" s="150">
        <f t="shared" si="9"/>
        <v>136053.16999999993</v>
      </c>
      <c r="H33" s="153" t="s">
        <v>359</v>
      </c>
    </row>
    <row r="34" spans="1:8">
      <c r="A34" s="151" t="s">
        <v>360</v>
      </c>
      <c r="B34" s="152">
        <v>136039.31</v>
      </c>
      <c r="C34" s="152">
        <v>151401</v>
      </c>
      <c r="D34" s="150">
        <f t="shared" si="8"/>
        <v>287440.31</v>
      </c>
      <c r="E34" s="152">
        <v>287439.93</v>
      </c>
      <c r="F34" s="152">
        <v>287439.93</v>
      </c>
      <c r="G34" s="150">
        <f t="shared" si="9"/>
        <v>0.38000000000465661</v>
      </c>
      <c r="H34" s="153" t="s">
        <v>361</v>
      </c>
    </row>
    <row r="35" spans="1:8">
      <c r="A35" s="151" t="s">
        <v>362</v>
      </c>
      <c r="B35" s="152">
        <v>699228.07</v>
      </c>
      <c r="C35" s="152">
        <v>538706.06999999995</v>
      </c>
      <c r="D35" s="150">
        <f t="shared" si="8"/>
        <v>1237934.1399999999</v>
      </c>
      <c r="E35" s="152">
        <v>995599.35</v>
      </c>
      <c r="F35" s="152">
        <v>905994.44</v>
      </c>
      <c r="G35" s="150">
        <f t="shared" si="9"/>
        <v>242334.78999999992</v>
      </c>
      <c r="H35" s="153" t="s">
        <v>363</v>
      </c>
    </row>
    <row r="36" spans="1:8">
      <c r="A36" s="151" t="s">
        <v>364</v>
      </c>
      <c r="B36" s="152">
        <v>1701694.06</v>
      </c>
      <c r="C36" s="152">
        <v>2150044.6</v>
      </c>
      <c r="D36" s="150">
        <f t="shared" si="8"/>
        <v>3851738.66</v>
      </c>
      <c r="E36" s="152">
        <v>3849815.4</v>
      </c>
      <c r="F36" s="152">
        <v>3763600.4</v>
      </c>
      <c r="G36" s="150">
        <f t="shared" si="9"/>
        <v>1923.2600000002421</v>
      </c>
      <c r="H36" s="153" t="s">
        <v>365</v>
      </c>
    </row>
    <row r="37" spans="1:8">
      <c r="A37" s="151" t="s">
        <v>366</v>
      </c>
      <c r="B37" s="152">
        <v>83026.210000000006</v>
      </c>
      <c r="C37" s="152">
        <v>475581.68</v>
      </c>
      <c r="D37" s="150">
        <f t="shared" si="8"/>
        <v>558607.89</v>
      </c>
      <c r="E37" s="152">
        <v>447257</v>
      </c>
      <c r="F37" s="152">
        <v>447257</v>
      </c>
      <c r="G37" s="150">
        <f t="shared" si="9"/>
        <v>111350.89000000001</v>
      </c>
      <c r="H37" s="153" t="s">
        <v>367</v>
      </c>
    </row>
    <row r="38" spans="1:8">
      <c r="A38" s="149" t="s">
        <v>368</v>
      </c>
      <c r="B38" s="150">
        <f>SUM(B39:B47)</f>
        <v>8187945.4700000007</v>
      </c>
      <c r="C38" s="150">
        <f t="shared" ref="C38:G38" si="10">SUM(C39:C47)</f>
        <v>14639633.190000001</v>
      </c>
      <c r="D38" s="150">
        <f t="shared" si="10"/>
        <v>22827578.66</v>
      </c>
      <c r="E38" s="150">
        <f t="shared" si="10"/>
        <v>19410825.890000001</v>
      </c>
      <c r="F38" s="150">
        <f t="shared" si="10"/>
        <v>18970305.32</v>
      </c>
      <c r="G38" s="150">
        <f t="shared" si="10"/>
        <v>3416752.7700000005</v>
      </c>
    </row>
    <row r="39" spans="1:8">
      <c r="A39" s="151" t="s">
        <v>369</v>
      </c>
      <c r="B39" s="150">
        <v>0</v>
      </c>
      <c r="C39" s="150">
        <v>0</v>
      </c>
      <c r="D39" s="150">
        <f t="shared" si="8"/>
        <v>0</v>
      </c>
      <c r="E39" s="150">
        <v>0</v>
      </c>
      <c r="F39" s="150">
        <v>0</v>
      </c>
      <c r="G39" s="150">
        <f t="shared" ref="G39:G47" si="11">D39-E39</f>
        <v>0</v>
      </c>
      <c r="H39" s="153" t="s">
        <v>370</v>
      </c>
    </row>
    <row r="40" spans="1:8">
      <c r="A40" s="151" t="s">
        <v>371</v>
      </c>
      <c r="B40" s="152">
        <v>4032000</v>
      </c>
      <c r="C40" s="152">
        <v>-122435.36</v>
      </c>
      <c r="D40" s="150">
        <f t="shared" si="8"/>
        <v>3909564.64</v>
      </c>
      <c r="E40" s="152">
        <v>3902216.77</v>
      </c>
      <c r="F40" s="152">
        <v>3902216.77</v>
      </c>
      <c r="G40" s="150">
        <f t="shared" si="11"/>
        <v>7347.8700000001118</v>
      </c>
      <c r="H40" s="153" t="s">
        <v>372</v>
      </c>
    </row>
    <row r="41" spans="1:8">
      <c r="A41" s="151" t="s">
        <v>373</v>
      </c>
      <c r="B41" s="150">
        <v>0</v>
      </c>
      <c r="C41" s="150">
        <v>0</v>
      </c>
      <c r="D41" s="150">
        <f t="shared" si="8"/>
        <v>0</v>
      </c>
      <c r="E41" s="150">
        <v>0</v>
      </c>
      <c r="F41" s="150">
        <v>0</v>
      </c>
      <c r="G41" s="150">
        <f t="shared" si="11"/>
        <v>0</v>
      </c>
      <c r="H41" s="153" t="s">
        <v>374</v>
      </c>
    </row>
    <row r="42" spans="1:8">
      <c r="A42" s="151" t="s">
        <v>375</v>
      </c>
      <c r="B42" s="152">
        <v>4155945.47</v>
      </c>
      <c r="C42" s="152">
        <v>14762068.550000001</v>
      </c>
      <c r="D42" s="150">
        <f t="shared" si="8"/>
        <v>18918014.02</v>
      </c>
      <c r="E42" s="152">
        <v>15508609.119999999</v>
      </c>
      <c r="F42" s="152">
        <v>15068088.550000001</v>
      </c>
      <c r="G42" s="150">
        <f t="shared" si="11"/>
        <v>3409404.9000000004</v>
      </c>
      <c r="H42" s="153" t="s">
        <v>376</v>
      </c>
    </row>
    <row r="43" spans="1:8">
      <c r="A43" s="151" t="s">
        <v>377</v>
      </c>
      <c r="B43" s="150">
        <v>0</v>
      </c>
      <c r="C43" s="150">
        <v>0</v>
      </c>
      <c r="D43" s="150">
        <f t="shared" si="8"/>
        <v>0</v>
      </c>
      <c r="E43" s="150">
        <v>0</v>
      </c>
      <c r="F43" s="150">
        <v>0</v>
      </c>
      <c r="G43" s="150">
        <f t="shared" si="11"/>
        <v>0</v>
      </c>
      <c r="H43" s="153" t="s">
        <v>378</v>
      </c>
    </row>
    <row r="44" spans="1:8">
      <c r="A44" s="151" t="s">
        <v>379</v>
      </c>
      <c r="B44" s="150">
        <v>0</v>
      </c>
      <c r="C44" s="150">
        <v>0</v>
      </c>
      <c r="D44" s="150">
        <f t="shared" si="8"/>
        <v>0</v>
      </c>
      <c r="E44" s="150">
        <v>0</v>
      </c>
      <c r="F44" s="150">
        <v>0</v>
      </c>
      <c r="G44" s="150">
        <f t="shared" si="11"/>
        <v>0</v>
      </c>
      <c r="H44" s="153" t="s">
        <v>380</v>
      </c>
    </row>
    <row r="45" spans="1:8">
      <c r="A45" s="151" t="s">
        <v>381</v>
      </c>
      <c r="B45" s="150">
        <v>0</v>
      </c>
      <c r="C45" s="150">
        <v>0</v>
      </c>
      <c r="D45" s="150">
        <f t="shared" si="8"/>
        <v>0</v>
      </c>
      <c r="E45" s="150">
        <v>0</v>
      </c>
      <c r="F45" s="150">
        <v>0</v>
      </c>
      <c r="G45" s="150">
        <f t="shared" si="11"/>
        <v>0</v>
      </c>
      <c r="H45" s="154"/>
    </row>
    <row r="46" spans="1:8">
      <c r="A46" s="151" t="s">
        <v>382</v>
      </c>
      <c r="B46" s="150">
        <v>0</v>
      </c>
      <c r="C46" s="150">
        <v>0</v>
      </c>
      <c r="D46" s="150">
        <f t="shared" si="8"/>
        <v>0</v>
      </c>
      <c r="E46" s="150">
        <v>0</v>
      </c>
      <c r="F46" s="150">
        <v>0</v>
      </c>
      <c r="G46" s="150">
        <f t="shared" si="11"/>
        <v>0</v>
      </c>
      <c r="H46" s="154"/>
    </row>
    <row r="47" spans="1:8">
      <c r="A47" s="151" t="s">
        <v>383</v>
      </c>
      <c r="B47" s="150">
        <v>0</v>
      </c>
      <c r="C47" s="150">
        <v>0</v>
      </c>
      <c r="D47" s="150">
        <f t="shared" si="8"/>
        <v>0</v>
      </c>
      <c r="E47" s="150">
        <v>0</v>
      </c>
      <c r="F47" s="150">
        <v>0</v>
      </c>
      <c r="G47" s="150">
        <f t="shared" si="11"/>
        <v>0</v>
      </c>
      <c r="H47" s="153" t="s">
        <v>384</v>
      </c>
    </row>
    <row r="48" spans="1:8">
      <c r="A48" s="149" t="s">
        <v>385</v>
      </c>
      <c r="B48" s="150">
        <f>SUM(B49:B57)</f>
        <v>7350</v>
      </c>
      <c r="C48" s="150">
        <f t="shared" ref="C48:G48" si="12">SUM(C49:C57)</f>
        <v>222517.22999999998</v>
      </c>
      <c r="D48" s="150">
        <f t="shared" si="12"/>
        <v>229867.22999999998</v>
      </c>
      <c r="E48" s="150">
        <f t="shared" si="12"/>
        <v>219601.6</v>
      </c>
      <c r="F48" s="150">
        <f t="shared" si="12"/>
        <v>219601.6</v>
      </c>
      <c r="G48" s="150">
        <f t="shared" si="12"/>
        <v>10265.630000000001</v>
      </c>
    </row>
    <row r="49" spans="1:8">
      <c r="A49" s="151" t="s">
        <v>386</v>
      </c>
      <c r="B49" s="152">
        <v>0</v>
      </c>
      <c r="C49" s="152">
        <v>167989.84</v>
      </c>
      <c r="D49" s="150">
        <f t="shared" si="8"/>
        <v>167989.84</v>
      </c>
      <c r="E49" s="152">
        <v>165090.84</v>
      </c>
      <c r="F49" s="152">
        <v>165090.84</v>
      </c>
      <c r="G49" s="150">
        <f t="shared" ref="G49:G57" si="13">D49-E49</f>
        <v>2899</v>
      </c>
      <c r="H49" s="153" t="s">
        <v>387</v>
      </c>
    </row>
    <row r="50" spans="1:8">
      <c r="A50" s="151" t="s">
        <v>388</v>
      </c>
      <c r="B50" s="152">
        <v>0</v>
      </c>
      <c r="C50" s="152">
        <v>17450</v>
      </c>
      <c r="D50" s="150">
        <f t="shared" si="8"/>
        <v>17450</v>
      </c>
      <c r="E50" s="152">
        <v>17450</v>
      </c>
      <c r="F50" s="152">
        <v>17450</v>
      </c>
      <c r="G50" s="150">
        <f t="shared" si="13"/>
        <v>0</v>
      </c>
      <c r="H50" s="153" t="s">
        <v>389</v>
      </c>
    </row>
    <row r="51" spans="1:8">
      <c r="A51" s="151" t="s">
        <v>390</v>
      </c>
      <c r="B51" s="150">
        <v>0</v>
      </c>
      <c r="C51" s="150">
        <v>0</v>
      </c>
      <c r="D51" s="150">
        <f t="shared" si="8"/>
        <v>0</v>
      </c>
      <c r="E51" s="150">
        <v>0</v>
      </c>
      <c r="F51" s="150">
        <v>0</v>
      </c>
      <c r="G51" s="150">
        <f t="shared" si="13"/>
        <v>0</v>
      </c>
      <c r="H51" s="153" t="s">
        <v>391</v>
      </c>
    </row>
    <row r="52" spans="1:8">
      <c r="A52" s="151" t="s">
        <v>392</v>
      </c>
      <c r="B52" s="152">
        <v>0</v>
      </c>
      <c r="C52" s="152">
        <v>15000</v>
      </c>
      <c r="D52" s="150">
        <f t="shared" si="8"/>
        <v>15000</v>
      </c>
      <c r="E52" s="152">
        <v>15000</v>
      </c>
      <c r="F52" s="152">
        <v>15000</v>
      </c>
      <c r="G52" s="150">
        <f t="shared" si="13"/>
        <v>0</v>
      </c>
      <c r="H52" s="153" t="s">
        <v>393</v>
      </c>
    </row>
    <row r="53" spans="1:8">
      <c r="A53" s="151" t="s">
        <v>394</v>
      </c>
      <c r="B53" s="150">
        <v>0</v>
      </c>
      <c r="C53" s="150">
        <v>0</v>
      </c>
      <c r="D53" s="150">
        <f t="shared" si="8"/>
        <v>0</v>
      </c>
      <c r="E53" s="150">
        <v>0</v>
      </c>
      <c r="F53" s="150">
        <v>0</v>
      </c>
      <c r="G53" s="150">
        <f t="shared" si="13"/>
        <v>0</v>
      </c>
      <c r="H53" s="153" t="s">
        <v>395</v>
      </c>
    </row>
    <row r="54" spans="1:8">
      <c r="A54" s="151" t="s">
        <v>396</v>
      </c>
      <c r="B54" s="152">
        <v>7350</v>
      </c>
      <c r="C54" s="152">
        <v>22077.39</v>
      </c>
      <c r="D54" s="150">
        <f t="shared" si="8"/>
        <v>29427.39</v>
      </c>
      <c r="E54" s="152">
        <v>22060.76</v>
      </c>
      <c r="F54" s="152">
        <v>22060.76</v>
      </c>
      <c r="G54" s="150">
        <f t="shared" si="13"/>
        <v>7366.630000000001</v>
      </c>
      <c r="H54" s="153" t="s">
        <v>397</v>
      </c>
    </row>
    <row r="55" spans="1:8">
      <c r="A55" s="151" t="s">
        <v>398</v>
      </c>
      <c r="B55" s="150">
        <v>0</v>
      </c>
      <c r="C55" s="150">
        <v>0</v>
      </c>
      <c r="D55" s="150">
        <f t="shared" si="8"/>
        <v>0</v>
      </c>
      <c r="E55" s="150">
        <v>0</v>
      </c>
      <c r="F55" s="150">
        <v>0</v>
      </c>
      <c r="G55" s="150">
        <f t="shared" si="13"/>
        <v>0</v>
      </c>
      <c r="H55" s="153" t="s">
        <v>399</v>
      </c>
    </row>
    <row r="56" spans="1:8">
      <c r="A56" s="151" t="s">
        <v>400</v>
      </c>
      <c r="B56" s="150">
        <v>0</v>
      </c>
      <c r="C56" s="150">
        <v>0</v>
      </c>
      <c r="D56" s="150">
        <f t="shared" si="8"/>
        <v>0</v>
      </c>
      <c r="E56" s="150">
        <v>0</v>
      </c>
      <c r="F56" s="150">
        <v>0</v>
      </c>
      <c r="G56" s="150">
        <f t="shared" si="13"/>
        <v>0</v>
      </c>
      <c r="H56" s="153" t="s">
        <v>401</v>
      </c>
    </row>
    <row r="57" spans="1:8">
      <c r="A57" s="151" t="s">
        <v>402</v>
      </c>
      <c r="B57" s="150">
        <v>0</v>
      </c>
      <c r="C57" s="150">
        <v>0</v>
      </c>
      <c r="D57" s="150">
        <f t="shared" si="8"/>
        <v>0</v>
      </c>
      <c r="E57" s="150">
        <v>0</v>
      </c>
      <c r="F57" s="150">
        <v>0</v>
      </c>
      <c r="G57" s="150">
        <f t="shared" si="13"/>
        <v>0</v>
      </c>
      <c r="H57" s="153" t="s">
        <v>403</v>
      </c>
    </row>
    <row r="58" spans="1:8">
      <c r="A58" s="149" t="s">
        <v>404</v>
      </c>
      <c r="B58" s="150">
        <f>SUM(B59:B61)</f>
        <v>1375500</v>
      </c>
      <c r="C58" s="150">
        <f t="shared" ref="C58:G58" si="14">SUM(C59:C61)</f>
        <v>350126.92999999993</v>
      </c>
      <c r="D58" s="150">
        <f t="shared" si="14"/>
        <v>1725626.93</v>
      </c>
      <c r="E58" s="150">
        <f t="shared" si="14"/>
        <v>1164185.6499999999</v>
      </c>
      <c r="F58" s="150">
        <f t="shared" si="14"/>
        <v>1164185.6499999999</v>
      </c>
      <c r="G58" s="150">
        <f t="shared" si="14"/>
        <v>561441.28000000003</v>
      </c>
    </row>
    <row r="59" spans="1:8">
      <c r="A59" s="151" t="s">
        <v>405</v>
      </c>
      <c r="B59" s="152">
        <v>1291500</v>
      </c>
      <c r="C59" s="152">
        <v>-735093.54</v>
      </c>
      <c r="D59" s="150">
        <f t="shared" si="8"/>
        <v>556406.46</v>
      </c>
      <c r="E59" s="152">
        <v>0</v>
      </c>
      <c r="F59" s="152">
        <v>0</v>
      </c>
      <c r="G59" s="150">
        <f t="shared" ref="G59:G61" si="15">D59-E59</f>
        <v>556406.46</v>
      </c>
      <c r="H59" s="153" t="s">
        <v>406</v>
      </c>
    </row>
    <row r="60" spans="1:8">
      <c r="A60" s="151" t="s">
        <v>407</v>
      </c>
      <c r="B60" s="152">
        <v>0</v>
      </c>
      <c r="C60" s="152">
        <v>1143220.47</v>
      </c>
      <c r="D60" s="150">
        <f t="shared" si="8"/>
        <v>1143220.47</v>
      </c>
      <c r="E60" s="152">
        <v>1138665.6499999999</v>
      </c>
      <c r="F60" s="152">
        <v>1138665.6499999999</v>
      </c>
      <c r="G60" s="150">
        <f t="shared" si="15"/>
        <v>4554.8200000000652</v>
      </c>
      <c r="H60" s="153" t="s">
        <v>408</v>
      </c>
    </row>
    <row r="61" spans="1:8">
      <c r="A61" s="151" t="s">
        <v>409</v>
      </c>
      <c r="B61" s="152">
        <v>84000</v>
      </c>
      <c r="C61" s="152">
        <v>-58000</v>
      </c>
      <c r="D61" s="150">
        <f t="shared" si="8"/>
        <v>26000</v>
      </c>
      <c r="E61" s="152">
        <v>25520</v>
      </c>
      <c r="F61" s="152">
        <v>25520</v>
      </c>
      <c r="G61" s="150">
        <f t="shared" si="15"/>
        <v>480</v>
      </c>
      <c r="H61" s="153" t="s">
        <v>410</v>
      </c>
    </row>
    <row r="62" spans="1:8">
      <c r="A62" s="149" t="s">
        <v>411</v>
      </c>
      <c r="B62" s="150">
        <f>SUM(B63:B67,B69:B70)</f>
        <v>0</v>
      </c>
      <c r="C62" s="150">
        <f t="shared" ref="C62:G62" si="16">SUM(C63:C67,C69:C70)</f>
        <v>0</v>
      </c>
      <c r="D62" s="150">
        <f t="shared" si="16"/>
        <v>0</v>
      </c>
      <c r="E62" s="150">
        <f t="shared" si="16"/>
        <v>0</v>
      </c>
      <c r="F62" s="150">
        <f t="shared" si="16"/>
        <v>0</v>
      </c>
      <c r="G62" s="150">
        <f t="shared" si="16"/>
        <v>0</v>
      </c>
    </row>
    <row r="63" spans="1:8">
      <c r="A63" s="151" t="s">
        <v>412</v>
      </c>
      <c r="B63" s="150">
        <v>0</v>
      </c>
      <c r="C63" s="150">
        <v>0</v>
      </c>
      <c r="D63" s="150">
        <f t="shared" si="8"/>
        <v>0</v>
      </c>
      <c r="E63" s="150">
        <v>0</v>
      </c>
      <c r="F63" s="150">
        <v>0</v>
      </c>
      <c r="G63" s="150">
        <f t="shared" ref="G63:G70" si="17">D63-E63</f>
        <v>0</v>
      </c>
      <c r="H63" s="153" t="s">
        <v>413</v>
      </c>
    </row>
    <row r="64" spans="1:8">
      <c r="A64" s="151" t="s">
        <v>414</v>
      </c>
      <c r="B64" s="150">
        <v>0</v>
      </c>
      <c r="C64" s="150">
        <v>0</v>
      </c>
      <c r="D64" s="150">
        <f t="shared" si="8"/>
        <v>0</v>
      </c>
      <c r="E64" s="150">
        <v>0</v>
      </c>
      <c r="F64" s="150">
        <v>0</v>
      </c>
      <c r="G64" s="150">
        <f t="shared" si="17"/>
        <v>0</v>
      </c>
      <c r="H64" s="153" t="s">
        <v>415</v>
      </c>
    </row>
    <row r="65" spans="1:8">
      <c r="A65" s="151" t="s">
        <v>416</v>
      </c>
      <c r="B65" s="150">
        <v>0</v>
      </c>
      <c r="C65" s="150">
        <v>0</v>
      </c>
      <c r="D65" s="150">
        <f t="shared" si="8"/>
        <v>0</v>
      </c>
      <c r="E65" s="150">
        <v>0</v>
      </c>
      <c r="F65" s="150">
        <v>0</v>
      </c>
      <c r="G65" s="150">
        <f t="shared" si="17"/>
        <v>0</v>
      </c>
      <c r="H65" s="153" t="s">
        <v>417</v>
      </c>
    </row>
    <row r="66" spans="1:8">
      <c r="A66" s="151" t="s">
        <v>418</v>
      </c>
      <c r="B66" s="150">
        <v>0</v>
      </c>
      <c r="C66" s="150">
        <v>0</v>
      </c>
      <c r="D66" s="150">
        <f t="shared" si="8"/>
        <v>0</v>
      </c>
      <c r="E66" s="150">
        <v>0</v>
      </c>
      <c r="F66" s="150">
        <v>0</v>
      </c>
      <c r="G66" s="150">
        <f t="shared" si="17"/>
        <v>0</v>
      </c>
      <c r="H66" s="153" t="s">
        <v>419</v>
      </c>
    </row>
    <row r="67" spans="1:8">
      <c r="A67" s="151" t="s">
        <v>420</v>
      </c>
      <c r="B67" s="150">
        <v>0</v>
      </c>
      <c r="C67" s="150">
        <v>0</v>
      </c>
      <c r="D67" s="150">
        <f t="shared" si="8"/>
        <v>0</v>
      </c>
      <c r="E67" s="150">
        <v>0</v>
      </c>
      <c r="F67" s="150">
        <v>0</v>
      </c>
      <c r="G67" s="150">
        <f t="shared" si="17"/>
        <v>0</v>
      </c>
      <c r="H67" s="153" t="s">
        <v>421</v>
      </c>
    </row>
    <row r="68" spans="1:8">
      <c r="A68" s="151" t="s">
        <v>422</v>
      </c>
      <c r="B68" s="150">
        <v>0</v>
      </c>
      <c r="C68" s="150">
        <v>0</v>
      </c>
      <c r="D68" s="150">
        <f t="shared" si="8"/>
        <v>0</v>
      </c>
      <c r="E68" s="150">
        <v>0</v>
      </c>
      <c r="F68" s="150">
        <v>0</v>
      </c>
      <c r="G68" s="150">
        <f t="shared" si="17"/>
        <v>0</v>
      </c>
      <c r="H68" s="153"/>
    </row>
    <row r="69" spans="1:8">
      <c r="A69" s="151" t="s">
        <v>423</v>
      </c>
      <c r="B69" s="150">
        <v>0</v>
      </c>
      <c r="C69" s="150">
        <v>0</v>
      </c>
      <c r="D69" s="150">
        <f t="shared" si="8"/>
        <v>0</v>
      </c>
      <c r="E69" s="150">
        <v>0</v>
      </c>
      <c r="F69" s="150">
        <v>0</v>
      </c>
      <c r="G69" s="150">
        <f t="shared" si="17"/>
        <v>0</v>
      </c>
      <c r="H69" s="153" t="s">
        <v>424</v>
      </c>
    </row>
    <row r="70" spans="1:8">
      <c r="A70" s="151" t="s">
        <v>425</v>
      </c>
      <c r="B70" s="150">
        <v>0</v>
      </c>
      <c r="C70" s="150">
        <v>0</v>
      </c>
      <c r="D70" s="150">
        <f t="shared" si="8"/>
        <v>0</v>
      </c>
      <c r="E70" s="150">
        <v>0</v>
      </c>
      <c r="F70" s="150">
        <v>0</v>
      </c>
      <c r="G70" s="150">
        <f t="shared" si="17"/>
        <v>0</v>
      </c>
      <c r="H70" s="153" t="s">
        <v>426</v>
      </c>
    </row>
    <row r="71" spans="1:8">
      <c r="A71" s="149" t="s">
        <v>427</v>
      </c>
      <c r="B71" s="150">
        <f>SUM(B72:B74)</f>
        <v>0</v>
      </c>
      <c r="C71" s="150">
        <f t="shared" ref="C71:G71" si="18">SUM(C72:C74)</f>
        <v>0</v>
      </c>
      <c r="D71" s="150">
        <f t="shared" si="18"/>
        <v>0</v>
      </c>
      <c r="E71" s="150">
        <f t="shared" si="18"/>
        <v>0</v>
      </c>
      <c r="F71" s="150">
        <f t="shared" si="18"/>
        <v>0</v>
      </c>
      <c r="G71" s="150">
        <f t="shared" si="18"/>
        <v>0</v>
      </c>
    </row>
    <row r="72" spans="1:8">
      <c r="A72" s="151" t="s">
        <v>428</v>
      </c>
      <c r="B72" s="150">
        <v>0</v>
      </c>
      <c r="C72" s="150">
        <v>0</v>
      </c>
      <c r="D72" s="150">
        <f t="shared" si="8"/>
        <v>0</v>
      </c>
      <c r="E72" s="150">
        <v>0</v>
      </c>
      <c r="F72" s="150">
        <v>0</v>
      </c>
      <c r="G72" s="150">
        <f t="shared" ref="G72:G74" si="19">D72-E72</f>
        <v>0</v>
      </c>
      <c r="H72" s="153" t="s">
        <v>429</v>
      </c>
    </row>
    <row r="73" spans="1:8">
      <c r="A73" s="151" t="s">
        <v>430</v>
      </c>
      <c r="B73" s="150">
        <v>0</v>
      </c>
      <c r="C73" s="150">
        <v>0</v>
      </c>
      <c r="D73" s="150">
        <f t="shared" si="8"/>
        <v>0</v>
      </c>
      <c r="E73" s="150">
        <v>0</v>
      </c>
      <c r="F73" s="150">
        <v>0</v>
      </c>
      <c r="G73" s="150">
        <f t="shared" si="19"/>
        <v>0</v>
      </c>
      <c r="H73" s="153" t="s">
        <v>431</v>
      </c>
    </row>
    <row r="74" spans="1:8">
      <c r="A74" s="151" t="s">
        <v>432</v>
      </c>
      <c r="B74" s="150">
        <v>0</v>
      </c>
      <c r="C74" s="150">
        <v>0</v>
      </c>
      <c r="D74" s="150">
        <f t="shared" si="8"/>
        <v>0</v>
      </c>
      <c r="E74" s="150">
        <v>0</v>
      </c>
      <c r="F74" s="150">
        <v>0</v>
      </c>
      <c r="G74" s="150">
        <f t="shared" si="19"/>
        <v>0</v>
      </c>
      <c r="H74" s="153" t="s">
        <v>433</v>
      </c>
    </row>
    <row r="75" spans="1:8">
      <c r="A75" s="149" t="s">
        <v>434</v>
      </c>
      <c r="B75" s="150">
        <f>SUM(B76:B82)</f>
        <v>0</v>
      </c>
      <c r="C75" s="150">
        <f t="shared" ref="C75:G75" si="20">SUM(C76:C82)</f>
        <v>0</v>
      </c>
      <c r="D75" s="150">
        <f t="shared" si="20"/>
        <v>0</v>
      </c>
      <c r="E75" s="150">
        <f t="shared" si="20"/>
        <v>0</v>
      </c>
      <c r="F75" s="150">
        <f t="shared" si="20"/>
        <v>0</v>
      </c>
      <c r="G75" s="150">
        <f t="shared" si="20"/>
        <v>0</v>
      </c>
    </row>
    <row r="76" spans="1:8">
      <c r="A76" s="151" t="s">
        <v>435</v>
      </c>
      <c r="B76" s="150">
        <v>0</v>
      </c>
      <c r="C76" s="150">
        <v>0</v>
      </c>
      <c r="D76" s="150">
        <f t="shared" si="8"/>
        <v>0</v>
      </c>
      <c r="E76" s="150">
        <v>0</v>
      </c>
      <c r="F76" s="150">
        <v>0</v>
      </c>
      <c r="G76" s="150">
        <f t="shared" ref="G76:G82" si="21">D76-E76</f>
        <v>0</v>
      </c>
      <c r="H76" s="153" t="s">
        <v>436</v>
      </c>
    </row>
    <row r="77" spans="1:8">
      <c r="A77" s="151" t="s">
        <v>437</v>
      </c>
      <c r="B77" s="150">
        <v>0</v>
      </c>
      <c r="C77" s="150">
        <v>0</v>
      </c>
      <c r="D77" s="150">
        <f t="shared" si="8"/>
        <v>0</v>
      </c>
      <c r="E77" s="150">
        <v>0</v>
      </c>
      <c r="F77" s="150">
        <v>0</v>
      </c>
      <c r="G77" s="150">
        <f t="shared" si="21"/>
        <v>0</v>
      </c>
      <c r="H77" s="153" t="s">
        <v>438</v>
      </c>
    </row>
    <row r="78" spans="1:8">
      <c r="A78" s="151" t="s">
        <v>439</v>
      </c>
      <c r="B78" s="150">
        <v>0</v>
      </c>
      <c r="C78" s="150">
        <v>0</v>
      </c>
      <c r="D78" s="150">
        <f t="shared" si="8"/>
        <v>0</v>
      </c>
      <c r="E78" s="150">
        <v>0</v>
      </c>
      <c r="F78" s="150">
        <v>0</v>
      </c>
      <c r="G78" s="150">
        <f t="shared" si="21"/>
        <v>0</v>
      </c>
      <c r="H78" s="153" t="s">
        <v>440</v>
      </c>
    </row>
    <row r="79" spans="1:8">
      <c r="A79" s="151" t="s">
        <v>441</v>
      </c>
      <c r="B79" s="150">
        <v>0</v>
      </c>
      <c r="C79" s="150">
        <v>0</v>
      </c>
      <c r="D79" s="150">
        <f t="shared" si="8"/>
        <v>0</v>
      </c>
      <c r="E79" s="150">
        <v>0</v>
      </c>
      <c r="F79" s="150">
        <v>0</v>
      </c>
      <c r="G79" s="150">
        <f t="shared" si="21"/>
        <v>0</v>
      </c>
      <c r="H79" s="153" t="s">
        <v>442</v>
      </c>
    </row>
    <row r="80" spans="1:8">
      <c r="A80" s="151" t="s">
        <v>443</v>
      </c>
      <c r="B80" s="150">
        <v>0</v>
      </c>
      <c r="C80" s="150">
        <v>0</v>
      </c>
      <c r="D80" s="150">
        <f t="shared" si="8"/>
        <v>0</v>
      </c>
      <c r="E80" s="150">
        <v>0</v>
      </c>
      <c r="F80" s="150">
        <v>0</v>
      </c>
      <c r="G80" s="150">
        <f t="shared" si="21"/>
        <v>0</v>
      </c>
      <c r="H80" s="153" t="s">
        <v>444</v>
      </c>
    </row>
    <row r="81" spans="1:8">
      <c r="A81" s="151" t="s">
        <v>445</v>
      </c>
      <c r="B81" s="150">
        <v>0</v>
      </c>
      <c r="C81" s="150">
        <v>0</v>
      </c>
      <c r="D81" s="150">
        <f t="shared" si="8"/>
        <v>0</v>
      </c>
      <c r="E81" s="150">
        <v>0</v>
      </c>
      <c r="F81" s="150">
        <v>0</v>
      </c>
      <c r="G81" s="150">
        <f t="shared" si="21"/>
        <v>0</v>
      </c>
      <c r="H81" s="153" t="s">
        <v>446</v>
      </c>
    </row>
    <row r="82" spans="1:8">
      <c r="A82" s="151" t="s">
        <v>447</v>
      </c>
      <c r="B82" s="150">
        <v>0</v>
      </c>
      <c r="C82" s="150">
        <v>0</v>
      </c>
      <c r="D82" s="150">
        <f t="shared" si="8"/>
        <v>0</v>
      </c>
      <c r="E82" s="150">
        <v>0</v>
      </c>
      <c r="F82" s="150">
        <v>0</v>
      </c>
      <c r="G82" s="150">
        <f t="shared" si="21"/>
        <v>0</v>
      </c>
      <c r="H82" s="153" t="s">
        <v>448</v>
      </c>
    </row>
    <row r="83" spans="1:8">
      <c r="A83" s="155"/>
      <c r="B83" s="156"/>
      <c r="C83" s="156"/>
      <c r="D83" s="156"/>
      <c r="E83" s="156"/>
      <c r="F83" s="156"/>
      <c r="G83" s="156"/>
    </row>
    <row r="84" spans="1:8">
      <c r="A84" s="157" t="s">
        <v>449</v>
      </c>
      <c r="B84" s="148">
        <f>B85+B93+B103+B113+B123+B133+B137+B146+B150</f>
        <v>46871403.960000001</v>
      </c>
      <c r="C84" s="148">
        <f t="shared" ref="C84:G84" si="22">C85+C93+C103+C113+C123+C133+C137+C146+C150</f>
        <v>67182797.239999995</v>
      </c>
      <c r="D84" s="148">
        <f t="shared" si="22"/>
        <v>114054201.2</v>
      </c>
      <c r="E84" s="148">
        <f t="shared" si="22"/>
        <v>50798364.700000003</v>
      </c>
      <c r="F84" s="148">
        <f t="shared" si="22"/>
        <v>48226377.079999998</v>
      </c>
      <c r="G84" s="148">
        <f t="shared" si="22"/>
        <v>63255836.5</v>
      </c>
    </row>
    <row r="85" spans="1:8">
      <c r="A85" s="149" t="s">
        <v>315</v>
      </c>
      <c r="B85" s="150">
        <f>SUM(B86:B92)</f>
        <v>491070.43</v>
      </c>
      <c r="C85" s="150">
        <f t="shared" ref="C85:G85" si="23">SUM(C86:C92)</f>
        <v>1414868.23</v>
      </c>
      <c r="D85" s="150">
        <f t="shared" si="23"/>
        <v>1905938.66</v>
      </c>
      <c r="E85" s="150">
        <f t="shared" si="23"/>
        <v>1844267.51</v>
      </c>
      <c r="F85" s="150">
        <f t="shared" si="23"/>
        <v>1844267.51</v>
      </c>
      <c r="G85" s="150">
        <f t="shared" si="23"/>
        <v>61671.149999999907</v>
      </c>
    </row>
    <row r="86" spans="1:8">
      <c r="A86" s="151" t="s">
        <v>316</v>
      </c>
      <c r="B86" s="152">
        <v>0</v>
      </c>
      <c r="C86" s="152">
        <v>1006427.51</v>
      </c>
      <c r="D86" s="150">
        <f t="shared" ref="D86:D92" si="24">B86+C86</f>
        <v>1006427.51</v>
      </c>
      <c r="E86" s="152">
        <v>1006427.51</v>
      </c>
      <c r="F86" s="152">
        <v>1006427.51</v>
      </c>
      <c r="G86" s="150">
        <f t="shared" ref="G86:G92" si="25">D86-E86</f>
        <v>0</v>
      </c>
      <c r="H86" s="153" t="s">
        <v>450</v>
      </c>
    </row>
    <row r="87" spans="1:8">
      <c r="A87" s="151" t="s">
        <v>318</v>
      </c>
      <c r="B87" s="152">
        <v>491070.43</v>
      </c>
      <c r="C87" s="152">
        <v>408440.72</v>
      </c>
      <c r="D87" s="150">
        <f t="shared" si="24"/>
        <v>899511.14999999991</v>
      </c>
      <c r="E87" s="152">
        <v>837840</v>
      </c>
      <c r="F87" s="152">
        <v>837840</v>
      </c>
      <c r="G87" s="150">
        <f t="shared" si="25"/>
        <v>61671.149999999907</v>
      </c>
      <c r="H87" s="153" t="s">
        <v>451</v>
      </c>
    </row>
    <row r="88" spans="1:8">
      <c r="A88" s="151" t="s">
        <v>320</v>
      </c>
      <c r="B88" s="150">
        <v>0</v>
      </c>
      <c r="C88" s="150">
        <v>0</v>
      </c>
      <c r="D88" s="150">
        <f t="shared" si="24"/>
        <v>0</v>
      </c>
      <c r="E88" s="150">
        <v>0</v>
      </c>
      <c r="F88" s="150">
        <v>0</v>
      </c>
      <c r="G88" s="150">
        <f t="shared" si="25"/>
        <v>0</v>
      </c>
      <c r="H88" s="153" t="s">
        <v>452</v>
      </c>
    </row>
    <row r="89" spans="1:8">
      <c r="A89" s="151" t="s">
        <v>322</v>
      </c>
      <c r="B89" s="150">
        <v>0</v>
      </c>
      <c r="C89" s="150">
        <v>0</v>
      </c>
      <c r="D89" s="150">
        <f t="shared" si="24"/>
        <v>0</v>
      </c>
      <c r="E89" s="150">
        <v>0</v>
      </c>
      <c r="F89" s="150">
        <v>0</v>
      </c>
      <c r="G89" s="150">
        <f t="shared" si="25"/>
        <v>0</v>
      </c>
      <c r="H89" s="153" t="s">
        <v>453</v>
      </c>
    </row>
    <row r="90" spans="1:8">
      <c r="A90" s="151" t="s">
        <v>324</v>
      </c>
      <c r="B90" s="150">
        <v>0</v>
      </c>
      <c r="C90" s="150">
        <v>0</v>
      </c>
      <c r="D90" s="150">
        <f t="shared" si="24"/>
        <v>0</v>
      </c>
      <c r="E90" s="150">
        <v>0</v>
      </c>
      <c r="F90" s="150">
        <v>0</v>
      </c>
      <c r="G90" s="150">
        <f t="shared" si="25"/>
        <v>0</v>
      </c>
      <c r="H90" s="153" t="s">
        <v>454</v>
      </c>
    </row>
    <row r="91" spans="1:8">
      <c r="A91" s="151" t="s">
        <v>326</v>
      </c>
      <c r="B91" s="150">
        <v>0</v>
      </c>
      <c r="C91" s="150">
        <v>0</v>
      </c>
      <c r="D91" s="150">
        <f t="shared" si="24"/>
        <v>0</v>
      </c>
      <c r="E91" s="150">
        <v>0</v>
      </c>
      <c r="F91" s="150">
        <v>0</v>
      </c>
      <c r="G91" s="150">
        <f t="shared" si="25"/>
        <v>0</v>
      </c>
      <c r="H91" s="153" t="s">
        <v>455</v>
      </c>
    </row>
    <row r="92" spans="1:8">
      <c r="A92" s="151" t="s">
        <v>328</v>
      </c>
      <c r="B92" s="150">
        <v>0</v>
      </c>
      <c r="C92" s="150">
        <v>0</v>
      </c>
      <c r="D92" s="150">
        <f t="shared" si="24"/>
        <v>0</v>
      </c>
      <c r="E92" s="150">
        <v>0</v>
      </c>
      <c r="F92" s="150">
        <v>0</v>
      </c>
      <c r="G92" s="150">
        <f t="shared" si="25"/>
        <v>0</v>
      </c>
      <c r="H92" s="153" t="s">
        <v>456</v>
      </c>
    </row>
    <row r="93" spans="1:8">
      <c r="A93" s="149" t="s">
        <v>330</v>
      </c>
      <c r="B93" s="150">
        <f>SUM(B94:B102)</f>
        <v>871862.22</v>
      </c>
      <c r="C93" s="150">
        <f t="shared" ref="C93:G93" si="26">SUM(C94:C102)</f>
        <v>19499276.199999999</v>
      </c>
      <c r="D93" s="150">
        <f t="shared" si="26"/>
        <v>20371138.420000002</v>
      </c>
      <c r="E93" s="150">
        <f t="shared" si="26"/>
        <v>2729589.21</v>
      </c>
      <c r="F93" s="150">
        <f t="shared" si="26"/>
        <v>2729589.21</v>
      </c>
      <c r="G93" s="150">
        <f t="shared" si="26"/>
        <v>17641549.210000001</v>
      </c>
    </row>
    <row r="94" spans="1:8">
      <c r="A94" s="151" t="s">
        <v>331</v>
      </c>
      <c r="B94" s="150">
        <v>0</v>
      </c>
      <c r="C94" s="150">
        <v>0</v>
      </c>
      <c r="D94" s="150">
        <f t="shared" ref="D94:D102" si="27">B94+C94</f>
        <v>0</v>
      </c>
      <c r="E94" s="150">
        <v>0</v>
      </c>
      <c r="F94" s="150">
        <v>0</v>
      </c>
      <c r="G94" s="150">
        <f t="shared" ref="G94:G102" si="28">D94-E94</f>
        <v>0</v>
      </c>
      <c r="H94" s="153" t="s">
        <v>457</v>
      </c>
    </row>
    <row r="95" spans="1:8">
      <c r="A95" s="151" t="s">
        <v>333</v>
      </c>
      <c r="B95" s="150">
        <v>0</v>
      </c>
      <c r="C95" s="150">
        <v>0</v>
      </c>
      <c r="D95" s="150">
        <f t="shared" si="27"/>
        <v>0</v>
      </c>
      <c r="E95" s="150">
        <v>0</v>
      </c>
      <c r="F95" s="150">
        <v>0</v>
      </c>
      <c r="G95" s="150">
        <f t="shared" si="28"/>
        <v>0</v>
      </c>
      <c r="H95" s="153" t="s">
        <v>458</v>
      </c>
    </row>
    <row r="96" spans="1:8">
      <c r="A96" s="151" t="s">
        <v>335</v>
      </c>
      <c r="B96" s="150">
        <v>0</v>
      </c>
      <c r="C96" s="150">
        <v>0</v>
      </c>
      <c r="D96" s="150">
        <f t="shared" si="27"/>
        <v>0</v>
      </c>
      <c r="E96" s="150">
        <v>0</v>
      </c>
      <c r="F96" s="150">
        <v>0</v>
      </c>
      <c r="G96" s="150">
        <f t="shared" si="28"/>
        <v>0</v>
      </c>
      <c r="H96" s="153" t="s">
        <v>459</v>
      </c>
    </row>
    <row r="97" spans="1:8">
      <c r="A97" s="151" t="s">
        <v>337</v>
      </c>
      <c r="B97" s="150">
        <v>0</v>
      </c>
      <c r="C97" s="150">
        <v>0</v>
      </c>
      <c r="D97" s="150">
        <f t="shared" si="27"/>
        <v>0</v>
      </c>
      <c r="E97" s="150">
        <v>0</v>
      </c>
      <c r="F97" s="150">
        <v>0</v>
      </c>
      <c r="G97" s="150">
        <f t="shared" si="28"/>
        <v>0</v>
      </c>
      <c r="H97" s="153" t="s">
        <v>460</v>
      </c>
    </row>
    <row r="98" spans="1:8">
      <c r="A98" s="158" t="s">
        <v>339</v>
      </c>
      <c r="B98" s="150">
        <v>0</v>
      </c>
      <c r="C98" s="150">
        <v>0</v>
      </c>
      <c r="D98" s="150">
        <f t="shared" si="27"/>
        <v>0</v>
      </c>
      <c r="E98" s="150">
        <v>0</v>
      </c>
      <c r="F98" s="150">
        <v>0</v>
      </c>
      <c r="G98" s="150">
        <f t="shared" si="28"/>
        <v>0</v>
      </c>
      <c r="H98" s="153" t="s">
        <v>461</v>
      </c>
    </row>
    <row r="99" spans="1:8">
      <c r="A99" s="151" t="s">
        <v>341</v>
      </c>
      <c r="B99" s="152">
        <v>543685.11</v>
      </c>
      <c r="C99" s="152">
        <v>7825891.4500000002</v>
      </c>
      <c r="D99" s="150">
        <f t="shared" si="27"/>
        <v>8369576.5600000005</v>
      </c>
      <c r="E99" s="152">
        <v>2500481.9300000002</v>
      </c>
      <c r="F99" s="152">
        <v>2500481.9300000002</v>
      </c>
      <c r="G99" s="150">
        <f t="shared" si="28"/>
        <v>5869094.6300000008</v>
      </c>
      <c r="H99" s="153" t="s">
        <v>462</v>
      </c>
    </row>
    <row r="100" spans="1:8">
      <c r="A100" s="151" t="s">
        <v>343</v>
      </c>
      <c r="B100" s="152">
        <v>0</v>
      </c>
      <c r="C100" s="152">
        <v>20346.5</v>
      </c>
      <c r="D100" s="150">
        <f t="shared" si="27"/>
        <v>20346.5</v>
      </c>
      <c r="E100" s="152">
        <v>20346.5</v>
      </c>
      <c r="F100" s="152">
        <v>20346.5</v>
      </c>
      <c r="G100" s="150">
        <f t="shared" si="28"/>
        <v>0</v>
      </c>
      <c r="H100" s="153" t="s">
        <v>463</v>
      </c>
    </row>
    <row r="101" spans="1:8">
      <c r="A101" s="151" t="s">
        <v>345</v>
      </c>
      <c r="B101" s="150">
        <v>0</v>
      </c>
      <c r="C101" s="150">
        <v>0</v>
      </c>
      <c r="D101" s="150">
        <f t="shared" si="27"/>
        <v>0</v>
      </c>
      <c r="E101" s="150">
        <v>0</v>
      </c>
      <c r="F101" s="150">
        <v>0</v>
      </c>
      <c r="G101" s="150">
        <f t="shared" si="28"/>
        <v>0</v>
      </c>
      <c r="H101" s="153" t="s">
        <v>464</v>
      </c>
    </row>
    <row r="102" spans="1:8">
      <c r="A102" s="151" t="s">
        <v>347</v>
      </c>
      <c r="B102" s="152">
        <v>328177.11</v>
      </c>
      <c r="C102" s="152">
        <v>11653038.25</v>
      </c>
      <c r="D102" s="150">
        <f t="shared" si="27"/>
        <v>11981215.359999999</v>
      </c>
      <c r="E102" s="152">
        <v>208760.78</v>
      </c>
      <c r="F102" s="152">
        <v>208760.78</v>
      </c>
      <c r="G102" s="150">
        <f t="shared" si="28"/>
        <v>11772454.58</v>
      </c>
      <c r="H102" s="153" t="s">
        <v>465</v>
      </c>
    </row>
    <row r="103" spans="1:8">
      <c r="A103" s="149" t="s">
        <v>349</v>
      </c>
      <c r="B103" s="150">
        <f>SUM(B104:B112)</f>
        <v>2323464.6800000002</v>
      </c>
      <c r="C103" s="150">
        <f t="shared" ref="C103:G103" si="29">SUM(C104:C112)</f>
        <v>11373942.029999999</v>
      </c>
      <c r="D103" s="150">
        <f t="shared" si="29"/>
        <v>13697406.709999999</v>
      </c>
      <c r="E103" s="150">
        <f t="shared" si="29"/>
        <v>1699548.13</v>
      </c>
      <c r="F103" s="150">
        <f t="shared" si="29"/>
        <v>1699548.13</v>
      </c>
      <c r="G103" s="150">
        <f t="shared" si="29"/>
        <v>11997858.579999998</v>
      </c>
    </row>
    <row r="104" spans="1:8">
      <c r="A104" s="151" t="s">
        <v>350</v>
      </c>
      <c r="B104" s="152">
        <v>2104587.56</v>
      </c>
      <c r="C104" s="152">
        <v>-656989.42000000004</v>
      </c>
      <c r="D104" s="150">
        <f t="shared" ref="D104:D112" si="30">B104+C104</f>
        <v>1447598.1400000001</v>
      </c>
      <c r="E104" s="152">
        <v>1447598.14</v>
      </c>
      <c r="F104" s="152">
        <v>1447598.14</v>
      </c>
      <c r="G104" s="150">
        <f t="shared" ref="G104:G112" si="31">D104-E104</f>
        <v>0</v>
      </c>
      <c r="H104" s="153" t="s">
        <v>466</v>
      </c>
    </row>
    <row r="105" spans="1:8">
      <c r="A105" s="151" t="s">
        <v>352</v>
      </c>
      <c r="B105" s="152">
        <v>0</v>
      </c>
      <c r="C105" s="152">
        <v>50000</v>
      </c>
      <c r="D105" s="150">
        <f t="shared" si="30"/>
        <v>50000</v>
      </c>
      <c r="E105" s="152">
        <v>45000</v>
      </c>
      <c r="F105" s="152">
        <v>45000</v>
      </c>
      <c r="G105" s="150">
        <f t="shared" si="31"/>
        <v>5000</v>
      </c>
      <c r="H105" s="153" t="s">
        <v>467</v>
      </c>
    </row>
    <row r="106" spans="1:8">
      <c r="A106" s="151" t="s">
        <v>354</v>
      </c>
      <c r="B106" s="152">
        <v>0</v>
      </c>
      <c r="C106" s="152">
        <v>170404</v>
      </c>
      <c r="D106" s="150">
        <f t="shared" si="30"/>
        <v>170404</v>
      </c>
      <c r="E106" s="152">
        <v>0</v>
      </c>
      <c r="F106" s="152">
        <v>0</v>
      </c>
      <c r="G106" s="150">
        <f t="shared" si="31"/>
        <v>170404</v>
      </c>
      <c r="H106" s="153" t="s">
        <v>468</v>
      </c>
    </row>
    <row r="107" spans="1:8">
      <c r="A107" s="151" t="s">
        <v>356</v>
      </c>
      <c r="B107" s="150">
        <v>0</v>
      </c>
      <c r="C107" s="150">
        <v>0</v>
      </c>
      <c r="D107" s="150">
        <f t="shared" si="30"/>
        <v>0</v>
      </c>
      <c r="E107" s="150">
        <v>0</v>
      </c>
      <c r="F107" s="150">
        <v>0</v>
      </c>
      <c r="G107" s="150">
        <f t="shared" si="31"/>
        <v>0</v>
      </c>
      <c r="H107" s="153" t="s">
        <v>469</v>
      </c>
    </row>
    <row r="108" spans="1:8">
      <c r="A108" s="151" t="s">
        <v>358</v>
      </c>
      <c r="B108" s="152">
        <v>218877.12</v>
      </c>
      <c r="C108" s="152">
        <v>11760527.449999999</v>
      </c>
      <c r="D108" s="150">
        <f t="shared" si="30"/>
        <v>11979404.569999998</v>
      </c>
      <c r="E108" s="152">
        <v>206949.99</v>
      </c>
      <c r="F108" s="152">
        <v>206949.99</v>
      </c>
      <c r="G108" s="150">
        <f t="shared" si="31"/>
        <v>11772454.579999998</v>
      </c>
      <c r="H108" s="153" t="s">
        <v>470</v>
      </c>
    </row>
    <row r="109" spans="1:8">
      <c r="A109" s="151" t="s">
        <v>360</v>
      </c>
      <c r="B109" s="150">
        <v>0</v>
      </c>
      <c r="C109" s="150">
        <v>0</v>
      </c>
      <c r="D109" s="150">
        <f t="shared" si="30"/>
        <v>0</v>
      </c>
      <c r="E109" s="150">
        <v>0</v>
      </c>
      <c r="F109" s="150">
        <v>0</v>
      </c>
      <c r="G109" s="150">
        <f t="shared" si="31"/>
        <v>0</v>
      </c>
      <c r="H109" s="153" t="s">
        <v>471</v>
      </c>
    </row>
    <row r="110" spans="1:8">
      <c r="A110" s="151" t="s">
        <v>362</v>
      </c>
      <c r="B110" s="150">
        <v>0</v>
      </c>
      <c r="C110" s="150">
        <v>0</v>
      </c>
      <c r="D110" s="150">
        <f t="shared" si="30"/>
        <v>0</v>
      </c>
      <c r="E110" s="150">
        <v>0</v>
      </c>
      <c r="F110" s="150">
        <v>0</v>
      </c>
      <c r="G110" s="150">
        <f t="shared" si="31"/>
        <v>0</v>
      </c>
      <c r="H110" s="153" t="s">
        <v>472</v>
      </c>
    </row>
    <row r="111" spans="1:8">
      <c r="A111" s="151" t="s">
        <v>364</v>
      </c>
      <c r="B111" s="152">
        <v>0</v>
      </c>
      <c r="C111" s="152">
        <v>50000</v>
      </c>
      <c r="D111" s="150">
        <f t="shared" si="30"/>
        <v>50000</v>
      </c>
      <c r="E111" s="152">
        <v>0</v>
      </c>
      <c r="F111" s="152">
        <v>0</v>
      </c>
      <c r="G111" s="150">
        <f t="shared" si="31"/>
        <v>50000</v>
      </c>
      <c r="H111" s="153" t="s">
        <v>473</v>
      </c>
    </row>
    <row r="112" spans="1:8">
      <c r="A112" s="151" t="s">
        <v>366</v>
      </c>
      <c r="B112" s="150">
        <v>0</v>
      </c>
      <c r="C112" s="150">
        <v>0</v>
      </c>
      <c r="D112" s="150">
        <f t="shared" si="30"/>
        <v>0</v>
      </c>
      <c r="E112" s="150">
        <v>0</v>
      </c>
      <c r="F112" s="150">
        <v>0</v>
      </c>
      <c r="G112" s="150">
        <f t="shared" si="31"/>
        <v>0</v>
      </c>
      <c r="H112" s="153" t="s">
        <v>474</v>
      </c>
    </row>
    <row r="113" spans="1:8">
      <c r="A113" s="149" t="s">
        <v>368</v>
      </c>
      <c r="B113" s="150">
        <f>SUM(B114:B122)</f>
        <v>616910.66</v>
      </c>
      <c r="C113" s="150">
        <f t="shared" ref="C113:G113" si="32">SUM(C114:C122)</f>
        <v>5447634.9400000004</v>
      </c>
      <c r="D113" s="150">
        <f t="shared" si="32"/>
        <v>6064545.6000000006</v>
      </c>
      <c r="E113" s="150">
        <f t="shared" si="32"/>
        <v>5831952.0099999998</v>
      </c>
      <c r="F113" s="150">
        <f t="shared" si="32"/>
        <v>5747986.3399999999</v>
      </c>
      <c r="G113" s="150">
        <f t="shared" si="32"/>
        <v>232593.59000000078</v>
      </c>
    </row>
    <row r="114" spans="1:8">
      <c r="A114" s="151" t="s">
        <v>369</v>
      </c>
      <c r="B114" s="150">
        <v>0</v>
      </c>
      <c r="C114" s="150">
        <v>0</v>
      </c>
      <c r="D114" s="150">
        <f t="shared" ref="D114:D122" si="33">B114+C114</f>
        <v>0</v>
      </c>
      <c r="E114" s="150">
        <v>0</v>
      </c>
      <c r="F114" s="150">
        <v>0</v>
      </c>
      <c r="G114" s="150">
        <f t="shared" ref="G114:G122" si="34">D114-E114</f>
        <v>0</v>
      </c>
      <c r="H114" s="153" t="s">
        <v>475</v>
      </c>
    </row>
    <row r="115" spans="1:8">
      <c r="A115" s="151" t="s">
        <v>371</v>
      </c>
      <c r="B115" s="150">
        <v>0</v>
      </c>
      <c r="C115" s="150">
        <v>0</v>
      </c>
      <c r="D115" s="150">
        <f t="shared" si="33"/>
        <v>0</v>
      </c>
      <c r="E115" s="150">
        <v>0</v>
      </c>
      <c r="F115" s="150">
        <v>0</v>
      </c>
      <c r="G115" s="150">
        <f t="shared" si="34"/>
        <v>0</v>
      </c>
      <c r="H115" s="153" t="s">
        <v>476</v>
      </c>
    </row>
    <row r="116" spans="1:8">
      <c r="A116" s="151" t="s">
        <v>373</v>
      </c>
      <c r="B116" s="150">
        <v>0</v>
      </c>
      <c r="C116" s="150">
        <v>0</v>
      </c>
      <c r="D116" s="150">
        <f t="shared" si="33"/>
        <v>0</v>
      </c>
      <c r="E116" s="150">
        <v>0</v>
      </c>
      <c r="F116" s="150">
        <v>0</v>
      </c>
      <c r="G116" s="150">
        <f t="shared" si="34"/>
        <v>0</v>
      </c>
      <c r="H116" s="153" t="s">
        <v>477</v>
      </c>
    </row>
    <row r="117" spans="1:8">
      <c r="A117" s="151" t="s">
        <v>375</v>
      </c>
      <c r="B117" s="152">
        <v>616910.66</v>
      </c>
      <c r="C117" s="152">
        <v>5447634.9400000004</v>
      </c>
      <c r="D117" s="150">
        <f t="shared" si="33"/>
        <v>6064545.6000000006</v>
      </c>
      <c r="E117" s="152">
        <v>5831952.0099999998</v>
      </c>
      <c r="F117" s="152">
        <v>5747986.3399999999</v>
      </c>
      <c r="G117" s="150">
        <f t="shared" si="34"/>
        <v>232593.59000000078</v>
      </c>
      <c r="H117" s="153" t="s">
        <v>478</v>
      </c>
    </row>
    <row r="118" spans="1:8">
      <c r="A118" s="151" t="s">
        <v>377</v>
      </c>
      <c r="B118" s="150">
        <v>0</v>
      </c>
      <c r="C118" s="150">
        <v>0</v>
      </c>
      <c r="D118" s="150">
        <f t="shared" si="33"/>
        <v>0</v>
      </c>
      <c r="E118" s="150">
        <v>0</v>
      </c>
      <c r="F118" s="150">
        <v>0</v>
      </c>
      <c r="G118" s="150">
        <f t="shared" si="34"/>
        <v>0</v>
      </c>
      <c r="H118" s="153" t="s">
        <v>479</v>
      </c>
    </row>
    <row r="119" spans="1:8">
      <c r="A119" s="151" t="s">
        <v>379</v>
      </c>
      <c r="B119" s="150">
        <v>0</v>
      </c>
      <c r="C119" s="150">
        <v>0</v>
      </c>
      <c r="D119" s="150">
        <f t="shared" si="33"/>
        <v>0</v>
      </c>
      <c r="E119" s="150">
        <v>0</v>
      </c>
      <c r="F119" s="150">
        <v>0</v>
      </c>
      <c r="G119" s="150">
        <f t="shared" si="34"/>
        <v>0</v>
      </c>
      <c r="H119" s="153" t="s">
        <v>480</v>
      </c>
    </row>
    <row r="120" spans="1:8">
      <c r="A120" s="151" t="s">
        <v>381</v>
      </c>
      <c r="B120" s="150">
        <v>0</v>
      </c>
      <c r="C120" s="150">
        <v>0</v>
      </c>
      <c r="D120" s="150">
        <f t="shared" si="33"/>
        <v>0</v>
      </c>
      <c r="E120" s="150">
        <v>0</v>
      </c>
      <c r="F120" s="150">
        <v>0</v>
      </c>
      <c r="G120" s="150">
        <f t="shared" si="34"/>
        <v>0</v>
      </c>
      <c r="H120" s="154"/>
    </row>
    <row r="121" spans="1:8">
      <c r="A121" s="151" t="s">
        <v>382</v>
      </c>
      <c r="B121" s="150">
        <v>0</v>
      </c>
      <c r="C121" s="150">
        <v>0</v>
      </c>
      <c r="D121" s="150">
        <f t="shared" si="33"/>
        <v>0</v>
      </c>
      <c r="E121" s="150">
        <v>0</v>
      </c>
      <c r="F121" s="150">
        <v>0</v>
      </c>
      <c r="G121" s="150">
        <f t="shared" si="34"/>
        <v>0</v>
      </c>
      <c r="H121" s="154"/>
    </row>
    <row r="122" spans="1:8">
      <c r="A122" s="151" t="s">
        <v>383</v>
      </c>
      <c r="B122" s="150">
        <v>0</v>
      </c>
      <c r="C122" s="150">
        <v>0</v>
      </c>
      <c r="D122" s="150">
        <f t="shared" si="33"/>
        <v>0</v>
      </c>
      <c r="E122" s="150">
        <v>0</v>
      </c>
      <c r="F122" s="150">
        <v>0</v>
      </c>
      <c r="G122" s="150">
        <f t="shared" si="34"/>
        <v>0</v>
      </c>
      <c r="H122" s="153" t="s">
        <v>481</v>
      </c>
    </row>
    <row r="123" spans="1:8">
      <c r="A123" s="149" t="s">
        <v>385</v>
      </c>
      <c r="B123" s="150">
        <f>SUM(B124:B132)</f>
        <v>0</v>
      </c>
      <c r="C123" s="150">
        <f t="shared" ref="C123:G123" si="35">SUM(C124:C132)</f>
        <v>2252000</v>
      </c>
      <c r="D123" s="150">
        <f t="shared" si="35"/>
        <v>2252000</v>
      </c>
      <c r="E123" s="150">
        <f t="shared" si="35"/>
        <v>2252000</v>
      </c>
      <c r="F123" s="150">
        <f t="shared" si="35"/>
        <v>2252000</v>
      </c>
      <c r="G123" s="150">
        <f t="shared" si="35"/>
        <v>0</v>
      </c>
    </row>
    <row r="124" spans="1:8">
      <c r="A124" s="151" t="s">
        <v>386</v>
      </c>
      <c r="B124" s="152">
        <v>0</v>
      </c>
      <c r="C124" s="152">
        <v>37978.69</v>
      </c>
      <c r="D124" s="150">
        <f t="shared" ref="D124:D132" si="36">B124+C124</f>
        <v>37978.69</v>
      </c>
      <c r="E124" s="152">
        <v>37978.69</v>
      </c>
      <c r="F124" s="152">
        <v>37978.69</v>
      </c>
      <c r="G124" s="150">
        <f t="shared" ref="G124:G132" si="37">D124-E124</f>
        <v>0</v>
      </c>
      <c r="H124" s="153" t="s">
        <v>482</v>
      </c>
    </row>
    <row r="125" spans="1:8">
      <c r="A125" s="151" t="s">
        <v>388</v>
      </c>
      <c r="B125" s="152">
        <v>0</v>
      </c>
      <c r="C125" s="152">
        <v>44179.92</v>
      </c>
      <c r="D125" s="150">
        <f t="shared" si="36"/>
        <v>44179.92</v>
      </c>
      <c r="E125" s="152">
        <v>44179.92</v>
      </c>
      <c r="F125" s="152">
        <v>44179.92</v>
      </c>
      <c r="G125" s="150">
        <f t="shared" si="37"/>
        <v>0</v>
      </c>
      <c r="H125" s="153" t="s">
        <v>483</v>
      </c>
    </row>
    <row r="126" spans="1:8">
      <c r="A126" s="151" t="s">
        <v>390</v>
      </c>
      <c r="B126" s="150">
        <v>0</v>
      </c>
      <c r="C126" s="150">
        <v>0</v>
      </c>
      <c r="D126" s="150">
        <f t="shared" si="36"/>
        <v>0</v>
      </c>
      <c r="E126" s="150">
        <v>0</v>
      </c>
      <c r="F126" s="150">
        <v>0</v>
      </c>
      <c r="G126" s="150">
        <f t="shared" si="37"/>
        <v>0</v>
      </c>
      <c r="H126" s="153" t="s">
        <v>484</v>
      </c>
    </row>
    <row r="127" spans="1:8">
      <c r="A127" s="151" t="s">
        <v>392</v>
      </c>
      <c r="B127" s="152">
        <v>0</v>
      </c>
      <c r="C127" s="152">
        <v>2152000</v>
      </c>
      <c r="D127" s="150">
        <f t="shared" si="36"/>
        <v>2152000</v>
      </c>
      <c r="E127" s="152">
        <v>2152000</v>
      </c>
      <c r="F127" s="152">
        <v>2152000</v>
      </c>
      <c r="G127" s="150">
        <f t="shared" si="37"/>
        <v>0</v>
      </c>
      <c r="H127" s="153" t="s">
        <v>485</v>
      </c>
    </row>
    <row r="128" spans="1:8">
      <c r="A128" s="151" t="s">
        <v>394</v>
      </c>
      <c r="B128" s="150">
        <v>0</v>
      </c>
      <c r="C128" s="150">
        <v>0</v>
      </c>
      <c r="D128" s="150">
        <f t="shared" si="36"/>
        <v>0</v>
      </c>
      <c r="E128" s="150">
        <v>0</v>
      </c>
      <c r="F128" s="150">
        <v>0</v>
      </c>
      <c r="G128" s="150">
        <f t="shared" si="37"/>
        <v>0</v>
      </c>
      <c r="H128" s="153" t="s">
        <v>486</v>
      </c>
    </row>
    <row r="129" spans="1:8">
      <c r="A129" s="151" t="s">
        <v>396</v>
      </c>
      <c r="B129" s="152">
        <v>0</v>
      </c>
      <c r="C129" s="152">
        <v>17841.39</v>
      </c>
      <c r="D129" s="150">
        <f t="shared" si="36"/>
        <v>17841.39</v>
      </c>
      <c r="E129" s="152">
        <v>17841.39</v>
      </c>
      <c r="F129" s="152">
        <v>17841.39</v>
      </c>
      <c r="G129" s="150">
        <f t="shared" si="37"/>
        <v>0</v>
      </c>
      <c r="H129" s="153" t="s">
        <v>487</v>
      </c>
    </row>
    <row r="130" spans="1:8">
      <c r="A130" s="151" t="s">
        <v>398</v>
      </c>
      <c r="B130" s="150">
        <v>0</v>
      </c>
      <c r="C130" s="150">
        <v>0</v>
      </c>
      <c r="D130" s="150">
        <f t="shared" si="36"/>
        <v>0</v>
      </c>
      <c r="E130" s="150">
        <v>0</v>
      </c>
      <c r="F130" s="150">
        <v>0</v>
      </c>
      <c r="G130" s="150">
        <f t="shared" si="37"/>
        <v>0</v>
      </c>
      <c r="H130" s="153" t="s">
        <v>488</v>
      </c>
    </row>
    <row r="131" spans="1:8">
      <c r="A131" s="151" t="s">
        <v>400</v>
      </c>
      <c r="B131" s="150">
        <v>0</v>
      </c>
      <c r="C131" s="150">
        <v>0</v>
      </c>
      <c r="D131" s="150">
        <f t="shared" si="36"/>
        <v>0</v>
      </c>
      <c r="E131" s="150">
        <v>0</v>
      </c>
      <c r="F131" s="150">
        <v>0</v>
      </c>
      <c r="G131" s="150">
        <f t="shared" si="37"/>
        <v>0</v>
      </c>
      <c r="H131" s="153" t="s">
        <v>489</v>
      </c>
    </row>
    <row r="132" spans="1:8">
      <c r="A132" s="151" t="s">
        <v>402</v>
      </c>
      <c r="B132" s="150">
        <v>0</v>
      </c>
      <c r="C132" s="150">
        <v>0</v>
      </c>
      <c r="D132" s="150">
        <f t="shared" si="36"/>
        <v>0</v>
      </c>
      <c r="E132" s="150">
        <v>0</v>
      </c>
      <c r="F132" s="150">
        <v>0</v>
      </c>
      <c r="G132" s="150">
        <f t="shared" si="37"/>
        <v>0</v>
      </c>
      <c r="H132" s="153" t="s">
        <v>490</v>
      </c>
    </row>
    <row r="133" spans="1:8">
      <c r="A133" s="149" t="s">
        <v>404</v>
      </c>
      <c r="B133" s="150">
        <f>SUM(B134:B136)</f>
        <v>42568095.969999999</v>
      </c>
      <c r="C133" s="150">
        <f t="shared" ref="C133:G133" si="38">SUM(C134:C136)</f>
        <v>27195075.84</v>
      </c>
      <c r="D133" s="150">
        <f t="shared" si="38"/>
        <v>69763171.810000002</v>
      </c>
      <c r="E133" s="150">
        <f t="shared" si="38"/>
        <v>36441007.840000004</v>
      </c>
      <c r="F133" s="150">
        <f t="shared" si="38"/>
        <v>33952985.890000001</v>
      </c>
      <c r="G133" s="150">
        <f t="shared" si="38"/>
        <v>33322163.969999999</v>
      </c>
    </row>
    <row r="134" spans="1:8">
      <c r="A134" s="151" t="s">
        <v>405</v>
      </c>
      <c r="B134" s="152">
        <v>42568095.969999999</v>
      </c>
      <c r="C134" s="152">
        <v>27195075.84</v>
      </c>
      <c r="D134" s="150">
        <f t="shared" ref="D134:D157" si="39">B134+C134</f>
        <v>69763171.810000002</v>
      </c>
      <c r="E134" s="152">
        <v>36441007.840000004</v>
      </c>
      <c r="F134" s="152">
        <v>33952985.890000001</v>
      </c>
      <c r="G134" s="150">
        <f t="shared" ref="G134:G136" si="40">D134-E134</f>
        <v>33322163.969999999</v>
      </c>
      <c r="H134" s="153" t="s">
        <v>491</v>
      </c>
    </row>
    <row r="135" spans="1:8">
      <c r="A135" s="151" t="s">
        <v>407</v>
      </c>
      <c r="B135" s="152">
        <v>0</v>
      </c>
      <c r="C135" s="152">
        <v>0</v>
      </c>
      <c r="D135" s="150">
        <f t="shared" si="39"/>
        <v>0</v>
      </c>
      <c r="E135" s="152">
        <v>0</v>
      </c>
      <c r="F135" s="152">
        <v>0</v>
      </c>
      <c r="G135" s="150">
        <f t="shared" si="40"/>
        <v>0</v>
      </c>
      <c r="H135" s="153" t="s">
        <v>492</v>
      </c>
    </row>
    <row r="136" spans="1:8">
      <c r="A136" s="151" t="s">
        <v>409</v>
      </c>
      <c r="B136" s="150">
        <v>0</v>
      </c>
      <c r="C136" s="150">
        <v>0</v>
      </c>
      <c r="D136" s="150">
        <f t="shared" si="39"/>
        <v>0</v>
      </c>
      <c r="E136" s="150">
        <v>0</v>
      </c>
      <c r="F136" s="150">
        <v>0</v>
      </c>
      <c r="G136" s="150">
        <f t="shared" si="40"/>
        <v>0</v>
      </c>
      <c r="H136" s="153" t="s">
        <v>493</v>
      </c>
    </row>
    <row r="137" spans="1:8">
      <c r="A137" s="149" t="s">
        <v>411</v>
      </c>
      <c r="B137" s="150">
        <f>SUM(B138:B142,B144:B145)</f>
        <v>0</v>
      </c>
      <c r="C137" s="150">
        <f t="shared" ref="C137:G137" si="41">SUM(C138:C142,C144:C145)</f>
        <v>0</v>
      </c>
      <c r="D137" s="150">
        <f t="shared" si="41"/>
        <v>0</v>
      </c>
      <c r="E137" s="150">
        <f t="shared" si="41"/>
        <v>0</v>
      </c>
      <c r="F137" s="150">
        <f t="shared" si="41"/>
        <v>0</v>
      </c>
      <c r="G137" s="150">
        <f t="shared" si="41"/>
        <v>0</v>
      </c>
    </row>
    <row r="138" spans="1:8">
      <c r="A138" s="151" t="s">
        <v>412</v>
      </c>
      <c r="B138" s="150">
        <v>0</v>
      </c>
      <c r="C138" s="150">
        <v>0</v>
      </c>
      <c r="D138" s="150">
        <f t="shared" si="39"/>
        <v>0</v>
      </c>
      <c r="E138" s="150">
        <v>0</v>
      </c>
      <c r="F138" s="150">
        <v>0</v>
      </c>
      <c r="G138" s="150">
        <f t="shared" ref="G138:G145" si="42">D138-E138</f>
        <v>0</v>
      </c>
      <c r="H138" s="153" t="s">
        <v>494</v>
      </c>
    </row>
    <row r="139" spans="1:8">
      <c r="A139" s="151" t="s">
        <v>414</v>
      </c>
      <c r="B139" s="150">
        <v>0</v>
      </c>
      <c r="C139" s="150">
        <v>0</v>
      </c>
      <c r="D139" s="150">
        <f t="shared" si="39"/>
        <v>0</v>
      </c>
      <c r="E139" s="150">
        <v>0</v>
      </c>
      <c r="F139" s="150">
        <v>0</v>
      </c>
      <c r="G139" s="150">
        <f t="shared" si="42"/>
        <v>0</v>
      </c>
      <c r="H139" s="153" t="s">
        <v>495</v>
      </c>
    </row>
    <row r="140" spans="1:8">
      <c r="A140" s="151" t="s">
        <v>416</v>
      </c>
      <c r="B140" s="150">
        <v>0</v>
      </c>
      <c r="C140" s="150">
        <v>0</v>
      </c>
      <c r="D140" s="150">
        <f t="shared" si="39"/>
        <v>0</v>
      </c>
      <c r="E140" s="150">
        <v>0</v>
      </c>
      <c r="F140" s="150">
        <v>0</v>
      </c>
      <c r="G140" s="150">
        <f t="shared" si="42"/>
        <v>0</v>
      </c>
      <c r="H140" s="153" t="s">
        <v>496</v>
      </c>
    </row>
    <row r="141" spans="1:8">
      <c r="A141" s="151" t="s">
        <v>418</v>
      </c>
      <c r="B141" s="150">
        <v>0</v>
      </c>
      <c r="C141" s="150">
        <v>0</v>
      </c>
      <c r="D141" s="150">
        <f t="shared" si="39"/>
        <v>0</v>
      </c>
      <c r="E141" s="150">
        <v>0</v>
      </c>
      <c r="F141" s="150">
        <v>0</v>
      </c>
      <c r="G141" s="150">
        <f t="shared" si="42"/>
        <v>0</v>
      </c>
      <c r="H141" s="153" t="s">
        <v>497</v>
      </c>
    </row>
    <row r="142" spans="1:8">
      <c r="A142" s="151" t="s">
        <v>420</v>
      </c>
      <c r="B142" s="150">
        <v>0</v>
      </c>
      <c r="C142" s="150">
        <v>0</v>
      </c>
      <c r="D142" s="150">
        <f t="shared" si="39"/>
        <v>0</v>
      </c>
      <c r="E142" s="150">
        <v>0</v>
      </c>
      <c r="F142" s="150">
        <v>0</v>
      </c>
      <c r="G142" s="150">
        <f t="shared" si="42"/>
        <v>0</v>
      </c>
      <c r="H142" s="153" t="s">
        <v>498</v>
      </c>
    </row>
    <row r="143" spans="1:8">
      <c r="A143" s="151" t="s">
        <v>422</v>
      </c>
      <c r="B143" s="150">
        <v>0</v>
      </c>
      <c r="C143" s="150">
        <v>0</v>
      </c>
      <c r="D143" s="150">
        <f t="shared" si="39"/>
        <v>0</v>
      </c>
      <c r="E143" s="150">
        <v>0</v>
      </c>
      <c r="F143" s="150">
        <v>0</v>
      </c>
      <c r="G143" s="150">
        <f t="shared" si="42"/>
        <v>0</v>
      </c>
      <c r="H143" s="153"/>
    </row>
    <row r="144" spans="1:8">
      <c r="A144" s="151" t="s">
        <v>423</v>
      </c>
      <c r="B144" s="150">
        <v>0</v>
      </c>
      <c r="C144" s="150">
        <v>0</v>
      </c>
      <c r="D144" s="150">
        <f t="shared" si="39"/>
        <v>0</v>
      </c>
      <c r="E144" s="150">
        <v>0</v>
      </c>
      <c r="F144" s="150">
        <v>0</v>
      </c>
      <c r="G144" s="150">
        <f t="shared" si="42"/>
        <v>0</v>
      </c>
      <c r="H144" s="153" t="s">
        <v>499</v>
      </c>
    </row>
    <row r="145" spans="1:8">
      <c r="A145" s="151" t="s">
        <v>425</v>
      </c>
      <c r="B145" s="150">
        <v>0</v>
      </c>
      <c r="C145" s="150">
        <v>0</v>
      </c>
      <c r="D145" s="150">
        <f t="shared" si="39"/>
        <v>0</v>
      </c>
      <c r="E145" s="150">
        <v>0</v>
      </c>
      <c r="F145" s="150">
        <v>0</v>
      </c>
      <c r="G145" s="150">
        <f t="shared" si="42"/>
        <v>0</v>
      </c>
      <c r="H145" s="153" t="s">
        <v>500</v>
      </c>
    </row>
    <row r="146" spans="1:8">
      <c r="A146" s="149" t="s">
        <v>427</v>
      </c>
      <c r="B146" s="150">
        <f>SUM(B147:B149)</f>
        <v>0</v>
      </c>
      <c r="C146" s="150">
        <f t="shared" ref="C146:G146" si="43">SUM(C147:C149)</f>
        <v>0</v>
      </c>
      <c r="D146" s="150">
        <f t="shared" si="43"/>
        <v>0</v>
      </c>
      <c r="E146" s="150">
        <f t="shared" si="43"/>
        <v>0</v>
      </c>
      <c r="F146" s="150">
        <f t="shared" si="43"/>
        <v>0</v>
      </c>
      <c r="G146" s="150">
        <f t="shared" si="43"/>
        <v>0</v>
      </c>
    </row>
    <row r="147" spans="1:8">
      <c r="A147" s="151" t="s">
        <v>428</v>
      </c>
      <c r="B147" s="150">
        <v>0</v>
      </c>
      <c r="C147" s="150">
        <v>0</v>
      </c>
      <c r="D147" s="150">
        <f t="shared" si="39"/>
        <v>0</v>
      </c>
      <c r="E147" s="150">
        <v>0</v>
      </c>
      <c r="F147" s="150">
        <v>0</v>
      </c>
      <c r="G147" s="150">
        <f t="shared" ref="G147:G149" si="44">D147-E147</f>
        <v>0</v>
      </c>
      <c r="H147" s="153" t="s">
        <v>501</v>
      </c>
    </row>
    <row r="148" spans="1:8">
      <c r="A148" s="151" t="s">
        <v>430</v>
      </c>
      <c r="B148" s="150">
        <v>0</v>
      </c>
      <c r="C148" s="150">
        <v>0</v>
      </c>
      <c r="D148" s="150">
        <f t="shared" si="39"/>
        <v>0</v>
      </c>
      <c r="E148" s="150">
        <v>0</v>
      </c>
      <c r="F148" s="150">
        <v>0</v>
      </c>
      <c r="G148" s="150">
        <f t="shared" si="44"/>
        <v>0</v>
      </c>
      <c r="H148" s="153" t="s">
        <v>502</v>
      </c>
    </row>
    <row r="149" spans="1:8">
      <c r="A149" s="151" t="s">
        <v>432</v>
      </c>
      <c r="B149" s="150">
        <v>0</v>
      </c>
      <c r="C149" s="150">
        <v>0</v>
      </c>
      <c r="D149" s="150">
        <f t="shared" si="39"/>
        <v>0</v>
      </c>
      <c r="E149" s="150">
        <v>0</v>
      </c>
      <c r="F149" s="150">
        <v>0</v>
      </c>
      <c r="G149" s="150">
        <f t="shared" si="44"/>
        <v>0</v>
      </c>
      <c r="H149" s="153" t="s">
        <v>503</v>
      </c>
    </row>
    <row r="150" spans="1:8">
      <c r="A150" s="149" t="s">
        <v>434</v>
      </c>
      <c r="B150" s="150">
        <f>SUM(B151:B157)</f>
        <v>0</v>
      </c>
      <c r="C150" s="150">
        <f t="shared" ref="C150:G150" si="45">SUM(C151:C157)</f>
        <v>0</v>
      </c>
      <c r="D150" s="150">
        <f t="shared" si="45"/>
        <v>0</v>
      </c>
      <c r="E150" s="150">
        <f t="shared" si="45"/>
        <v>0</v>
      </c>
      <c r="F150" s="150">
        <f t="shared" si="45"/>
        <v>0</v>
      </c>
      <c r="G150" s="150">
        <f t="shared" si="45"/>
        <v>0</v>
      </c>
    </row>
    <row r="151" spans="1:8">
      <c r="A151" s="151" t="s">
        <v>435</v>
      </c>
      <c r="B151" s="150">
        <v>0</v>
      </c>
      <c r="C151" s="150">
        <v>0</v>
      </c>
      <c r="D151" s="150">
        <f t="shared" si="39"/>
        <v>0</v>
      </c>
      <c r="E151" s="150">
        <v>0</v>
      </c>
      <c r="F151" s="150">
        <v>0</v>
      </c>
      <c r="G151" s="150">
        <f t="shared" ref="G151:G157" si="46">D151-E151</f>
        <v>0</v>
      </c>
      <c r="H151" s="153" t="s">
        <v>504</v>
      </c>
    </row>
    <row r="152" spans="1:8">
      <c r="A152" s="151" t="s">
        <v>437</v>
      </c>
      <c r="B152" s="150">
        <v>0</v>
      </c>
      <c r="C152" s="150">
        <v>0</v>
      </c>
      <c r="D152" s="150">
        <f t="shared" si="39"/>
        <v>0</v>
      </c>
      <c r="E152" s="150">
        <v>0</v>
      </c>
      <c r="F152" s="150">
        <v>0</v>
      </c>
      <c r="G152" s="150">
        <f t="shared" si="46"/>
        <v>0</v>
      </c>
      <c r="H152" s="153" t="s">
        <v>505</v>
      </c>
    </row>
    <row r="153" spans="1:8">
      <c r="A153" s="151" t="s">
        <v>439</v>
      </c>
      <c r="B153" s="150">
        <v>0</v>
      </c>
      <c r="C153" s="150">
        <v>0</v>
      </c>
      <c r="D153" s="150">
        <f t="shared" si="39"/>
        <v>0</v>
      </c>
      <c r="E153" s="150">
        <v>0</v>
      </c>
      <c r="F153" s="150">
        <v>0</v>
      </c>
      <c r="G153" s="150">
        <f t="shared" si="46"/>
        <v>0</v>
      </c>
      <c r="H153" s="153" t="s">
        <v>506</v>
      </c>
    </row>
    <row r="154" spans="1:8">
      <c r="A154" s="158" t="s">
        <v>441</v>
      </c>
      <c r="B154" s="150">
        <v>0</v>
      </c>
      <c r="C154" s="150">
        <v>0</v>
      </c>
      <c r="D154" s="150">
        <f t="shared" si="39"/>
        <v>0</v>
      </c>
      <c r="E154" s="150">
        <v>0</v>
      </c>
      <c r="F154" s="150">
        <v>0</v>
      </c>
      <c r="G154" s="150">
        <f t="shared" si="46"/>
        <v>0</v>
      </c>
      <c r="H154" s="153" t="s">
        <v>507</v>
      </c>
    </row>
    <row r="155" spans="1:8">
      <c r="A155" s="151" t="s">
        <v>443</v>
      </c>
      <c r="B155" s="150">
        <v>0</v>
      </c>
      <c r="C155" s="150">
        <v>0</v>
      </c>
      <c r="D155" s="150">
        <f t="shared" si="39"/>
        <v>0</v>
      </c>
      <c r="E155" s="150">
        <v>0</v>
      </c>
      <c r="F155" s="150">
        <v>0</v>
      </c>
      <c r="G155" s="150">
        <f t="shared" si="46"/>
        <v>0</v>
      </c>
      <c r="H155" s="153" t="s">
        <v>508</v>
      </c>
    </row>
    <row r="156" spans="1:8">
      <c r="A156" s="151" t="s">
        <v>445</v>
      </c>
      <c r="B156" s="150">
        <v>0</v>
      </c>
      <c r="C156" s="150">
        <v>0</v>
      </c>
      <c r="D156" s="150">
        <f t="shared" si="39"/>
        <v>0</v>
      </c>
      <c r="E156" s="150">
        <v>0</v>
      </c>
      <c r="F156" s="150">
        <v>0</v>
      </c>
      <c r="G156" s="150">
        <f t="shared" si="46"/>
        <v>0</v>
      </c>
      <c r="H156" s="153" t="s">
        <v>509</v>
      </c>
    </row>
    <row r="157" spans="1:8">
      <c r="A157" s="151" t="s">
        <v>447</v>
      </c>
      <c r="B157" s="150">
        <v>0</v>
      </c>
      <c r="C157" s="150">
        <v>0</v>
      </c>
      <c r="D157" s="150">
        <f t="shared" si="39"/>
        <v>0</v>
      </c>
      <c r="E157" s="150">
        <v>0</v>
      </c>
      <c r="F157" s="150">
        <v>0</v>
      </c>
      <c r="G157" s="150">
        <f t="shared" si="46"/>
        <v>0</v>
      </c>
      <c r="H157" s="153" t="s">
        <v>510</v>
      </c>
    </row>
    <row r="158" spans="1:8">
      <c r="A158" s="159"/>
      <c r="B158" s="156"/>
      <c r="C158" s="156"/>
      <c r="D158" s="156"/>
      <c r="E158" s="156"/>
      <c r="F158" s="156"/>
      <c r="G158" s="156"/>
    </row>
    <row r="159" spans="1:8">
      <c r="A159" s="160" t="s">
        <v>511</v>
      </c>
      <c r="B159" s="148">
        <f>B9+B84</f>
        <v>90909767.239999995</v>
      </c>
      <c r="C159" s="148">
        <f t="shared" ref="C159:G159" si="47">C9+C84</f>
        <v>88543951.629999995</v>
      </c>
      <c r="D159" s="148">
        <f t="shared" si="47"/>
        <v>179453718.87</v>
      </c>
      <c r="E159" s="148">
        <f t="shared" si="47"/>
        <v>110122886.64</v>
      </c>
      <c r="F159" s="148">
        <f t="shared" si="47"/>
        <v>106547193.55000001</v>
      </c>
      <c r="G159" s="148">
        <f t="shared" si="47"/>
        <v>69330832.230000004</v>
      </c>
    </row>
    <row r="160" spans="1:8">
      <c r="A160" s="161"/>
      <c r="B160" s="162"/>
      <c r="C160" s="162"/>
      <c r="D160" s="162"/>
      <c r="E160" s="162"/>
      <c r="F160" s="162"/>
      <c r="G160" s="162"/>
    </row>
    <row r="161" spans="1:1">
      <c r="A161" s="163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workbookViewId="0">
      <selection sqref="A1:XFD1048576"/>
    </sheetView>
  </sheetViews>
  <sheetFormatPr baseColWidth="10" defaultRowHeight="15"/>
  <cols>
    <col min="1" max="1" width="58.140625" customWidth="1"/>
    <col min="2" max="7" width="21.7109375" customWidth="1"/>
  </cols>
  <sheetData>
    <row r="1" spans="1:7" ht="53.25" customHeight="1">
      <c r="A1" s="141" t="s">
        <v>512</v>
      </c>
      <c r="B1" s="141"/>
      <c r="C1" s="141"/>
      <c r="D1" s="141"/>
      <c r="E1" s="141"/>
      <c r="F1" s="141"/>
      <c r="G1" s="141"/>
    </row>
    <row r="2" spans="1:7">
      <c r="A2" s="38" t="s">
        <v>122</v>
      </c>
      <c r="B2" s="39"/>
      <c r="C2" s="39"/>
      <c r="D2" s="39"/>
      <c r="E2" s="39"/>
      <c r="F2" s="39"/>
      <c r="G2" s="40"/>
    </row>
    <row r="3" spans="1:7">
      <c r="A3" s="41" t="s">
        <v>306</v>
      </c>
      <c r="B3" s="42"/>
      <c r="C3" s="42"/>
      <c r="D3" s="42"/>
      <c r="E3" s="42"/>
      <c r="F3" s="42"/>
      <c r="G3" s="43"/>
    </row>
    <row r="4" spans="1:7">
      <c r="A4" s="41" t="s">
        <v>513</v>
      </c>
      <c r="B4" s="42"/>
      <c r="C4" s="42"/>
      <c r="D4" s="42"/>
      <c r="E4" s="42"/>
      <c r="F4" s="42"/>
      <c r="G4" s="43"/>
    </row>
    <row r="5" spans="1:7">
      <c r="A5" s="44" t="s">
        <v>169</v>
      </c>
      <c r="B5" s="45"/>
      <c r="C5" s="45"/>
      <c r="D5" s="45"/>
      <c r="E5" s="45"/>
      <c r="F5" s="45"/>
      <c r="G5" s="46"/>
    </row>
    <row r="6" spans="1:7">
      <c r="A6" s="47" t="s">
        <v>2</v>
      </c>
      <c r="B6" s="48"/>
      <c r="C6" s="48"/>
      <c r="D6" s="48"/>
      <c r="E6" s="48"/>
      <c r="F6" s="48"/>
      <c r="G6" s="49"/>
    </row>
    <row r="7" spans="1:7">
      <c r="A7" s="121" t="s">
        <v>4</v>
      </c>
      <c r="B7" s="164" t="s">
        <v>308</v>
      </c>
      <c r="C7" s="164"/>
      <c r="D7" s="164"/>
      <c r="E7" s="164"/>
      <c r="F7" s="164"/>
      <c r="G7" s="165" t="s">
        <v>309</v>
      </c>
    </row>
    <row r="8" spans="1:7" ht="30">
      <c r="A8" s="123"/>
      <c r="B8" s="166" t="s">
        <v>310</v>
      </c>
      <c r="C8" s="167" t="s">
        <v>239</v>
      </c>
      <c r="D8" s="166" t="s">
        <v>240</v>
      </c>
      <c r="E8" s="166" t="s">
        <v>195</v>
      </c>
      <c r="F8" s="166" t="s">
        <v>212</v>
      </c>
      <c r="G8" s="168"/>
    </row>
    <row r="9" spans="1:7">
      <c r="A9" s="125" t="s">
        <v>514</v>
      </c>
      <c r="B9" s="169">
        <f>SUM(B10:B34)</f>
        <v>44038363.279999994</v>
      </c>
      <c r="C9" s="169">
        <f t="shared" ref="C9:G9" si="0">SUM(C10:C34)</f>
        <v>21361154.390000004</v>
      </c>
      <c r="D9" s="169">
        <f t="shared" si="0"/>
        <v>65399517.670000002</v>
      </c>
      <c r="E9" s="169">
        <f t="shared" si="0"/>
        <v>59324521.939999998</v>
      </c>
      <c r="F9" s="169">
        <f t="shared" si="0"/>
        <v>58320816.469999999</v>
      </c>
      <c r="G9" s="169">
        <f t="shared" si="0"/>
        <v>6074995.7300000004</v>
      </c>
    </row>
    <row r="10" spans="1:7">
      <c r="A10" s="170" t="s">
        <v>515</v>
      </c>
      <c r="B10" s="171">
        <v>2977861.68</v>
      </c>
      <c r="C10" s="171">
        <v>-167620.03</v>
      </c>
      <c r="D10" s="81">
        <f>B10+C10</f>
        <v>2810241.6500000004</v>
      </c>
      <c r="E10" s="171">
        <v>2786775.01</v>
      </c>
      <c r="F10" s="171">
        <v>2786775.01</v>
      </c>
      <c r="G10" s="81">
        <f>D10-E10</f>
        <v>23466.640000000596</v>
      </c>
    </row>
    <row r="11" spans="1:7">
      <c r="A11" s="170" t="s">
        <v>516</v>
      </c>
      <c r="B11" s="171">
        <v>0</v>
      </c>
      <c r="C11" s="171">
        <v>3969548.74</v>
      </c>
      <c r="D11" s="81">
        <f t="shared" ref="D11:D33" si="1">B11+C11</f>
        <v>3969548.74</v>
      </c>
      <c r="E11" s="171">
        <v>3240371.58</v>
      </c>
      <c r="F11" s="171">
        <v>3240371.58</v>
      </c>
      <c r="G11" s="81">
        <f t="shared" ref="G11:G33" si="2">D11-E11</f>
        <v>729177.16000000015</v>
      </c>
    </row>
    <row r="12" spans="1:7">
      <c r="A12" s="170" t="s">
        <v>517</v>
      </c>
      <c r="B12" s="171">
        <v>0</v>
      </c>
      <c r="C12" s="171">
        <v>1728961.44</v>
      </c>
      <c r="D12" s="81">
        <f t="shared" si="1"/>
        <v>1728961.44</v>
      </c>
      <c r="E12" s="171">
        <v>1408828.79</v>
      </c>
      <c r="F12" s="171">
        <v>1405588.79</v>
      </c>
      <c r="G12" s="81">
        <f t="shared" si="2"/>
        <v>320132.64999999991</v>
      </c>
    </row>
    <row r="13" spans="1:7">
      <c r="A13" s="170" t="s">
        <v>518</v>
      </c>
      <c r="B13" s="171">
        <v>0</v>
      </c>
      <c r="C13" s="171">
        <v>453540.1</v>
      </c>
      <c r="D13" s="81">
        <f t="shared" si="1"/>
        <v>453540.1</v>
      </c>
      <c r="E13" s="171">
        <v>417150.74</v>
      </c>
      <c r="F13" s="171">
        <v>417150.74</v>
      </c>
      <c r="G13" s="81">
        <f t="shared" si="2"/>
        <v>36389.359999999986</v>
      </c>
    </row>
    <row r="14" spans="1:7">
      <c r="A14" s="170" t="s">
        <v>519</v>
      </c>
      <c r="B14" s="171">
        <v>0</v>
      </c>
      <c r="C14" s="171">
        <v>339905.75</v>
      </c>
      <c r="D14" s="81">
        <f t="shared" si="1"/>
        <v>339905.75</v>
      </c>
      <c r="E14" s="171">
        <v>309651.03999999998</v>
      </c>
      <c r="F14" s="171">
        <v>309651.03999999998</v>
      </c>
      <c r="G14" s="81">
        <f t="shared" si="2"/>
        <v>30254.710000000021</v>
      </c>
    </row>
    <row r="15" spans="1:7">
      <c r="A15" s="170" t="s">
        <v>520</v>
      </c>
      <c r="B15" s="171">
        <v>0</v>
      </c>
      <c r="C15" s="171">
        <v>423344.21</v>
      </c>
      <c r="D15" s="81">
        <f t="shared" si="1"/>
        <v>423344.21</v>
      </c>
      <c r="E15" s="171">
        <v>370865.62</v>
      </c>
      <c r="F15" s="171">
        <v>370865.62</v>
      </c>
      <c r="G15" s="81">
        <f t="shared" si="2"/>
        <v>52478.590000000026</v>
      </c>
    </row>
    <row r="16" spans="1:7">
      <c r="A16" s="170" t="s">
        <v>521</v>
      </c>
      <c r="B16" s="171">
        <v>0</v>
      </c>
      <c r="C16" s="171">
        <v>199947.64</v>
      </c>
      <c r="D16" s="81">
        <f t="shared" si="1"/>
        <v>199947.64</v>
      </c>
      <c r="E16" s="171">
        <v>152786.93</v>
      </c>
      <c r="F16" s="171">
        <v>152786.93</v>
      </c>
      <c r="G16" s="81">
        <f t="shared" si="2"/>
        <v>47160.710000000021</v>
      </c>
    </row>
    <row r="17" spans="1:7">
      <c r="A17" s="170" t="s">
        <v>522</v>
      </c>
      <c r="B17" s="171">
        <v>0</v>
      </c>
      <c r="C17" s="171">
        <v>427590.36</v>
      </c>
      <c r="D17" s="81">
        <f t="shared" si="1"/>
        <v>427590.36</v>
      </c>
      <c r="E17" s="171">
        <v>395851.88</v>
      </c>
      <c r="F17" s="171">
        <v>395851.88</v>
      </c>
      <c r="G17" s="81">
        <f t="shared" si="2"/>
        <v>31738.479999999981</v>
      </c>
    </row>
    <row r="18" spans="1:7">
      <c r="A18" s="170" t="s">
        <v>523</v>
      </c>
      <c r="B18" s="171">
        <v>10879107.619999999</v>
      </c>
      <c r="C18" s="171">
        <v>17467902.030000001</v>
      </c>
      <c r="D18" s="81">
        <f t="shared" si="1"/>
        <v>28347009.649999999</v>
      </c>
      <c r="E18" s="171">
        <v>25073929.16</v>
      </c>
      <c r="F18" s="171">
        <v>24367245.120000001</v>
      </c>
      <c r="G18" s="81">
        <f t="shared" si="2"/>
        <v>3273080.4899999984</v>
      </c>
    </row>
    <row r="19" spans="1:7">
      <c r="A19" s="170" t="s">
        <v>524</v>
      </c>
      <c r="B19" s="171">
        <v>1334370.9099999999</v>
      </c>
      <c r="C19" s="171">
        <v>-294287.05</v>
      </c>
      <c r="D19" s="81">
        <f t="shared" si="1"/>
        <v>1040083.8599999999</v>
      </c>
      <c r="E19" s="171">
        <v>949472.38</v>
      </c>
      <c r="F19" s="171">
        <v>940922.04</v>
      </c>
      <c r="G19" s="81">
        <f t="shared" si="2"/>
        <v>90611.479999999865</v>
      </c>
    </row>
    <row r="20" spans="1:7">
      <c r="A20" s="170" t="s">
        <v>525</v>
      </c>
      <c r="B20" s="171">
        <v>1829348.24</v>
      </c>
      <c r="C20" s="171">
        <v>514540.71</v>
      </c>
      <c r="D20" s="81">
        <f t="shared" si="1"/>
        <v>2343888.9500000002</v>
      </c>
      <c r="E20" s="171">
        <v>2077471.45</v>
      </c>
      <c r="F20" s="171">
        <v>2076631.45</v>
      </c>
      <c r="G20" s="81">
        <f t="shared" si="2"/>
        <v>266417.50000000023</v>
      </c>
    </row>
    <row r="21" spans="1:7">
      <c r="A21" s="170" t="s">
        <v>526</v>
      </c>
      <c r="B21" s="171">
        <v>12766123.050000001</v>
      </c>
      <c r="C21" s="171">
        <v>4529459.9800000004</v>
      </c>
      <c r="D21" s="81">
        <f t="shared" si="1"/>
        <v>17295583.030000001</v>
      </c>
      <c r="E21" s="171">
        <v>16963131.199999999</v>
      </c>
      <c r="F21" s="171">
        <v>16684838.32</v>
      </c>
      <c r="G21" s="81">
        <f t="shared" si="2"/>
        <v>332451.83000000194</v>
      </c>
    </row>
    <row r="22" spans="1:7">
      <c r="A22" s="170" t="s">
        <v>527</v>
      </c>
      <c r="B22" s="171">
        <v>1473673.06</v>
      </c>
      <c r="C22" s="171">
        <v>-410638.47</v>
      </c>
      <c r="D22" s="81">
        <f t="shared" si="1"/>
        <v>1063034.5900000001</v>
      </c>
      <c r="E22" s="171">
        <v>993498.88</v>
      </c>
      <c r="F22" s="171">
        <v>993498.88</v>
      </c>
      <c r="G22" s="81">
        <f t="shared" si="2"/>
        <v>69535.710000000079</v>
      </c>
    </row>
    <row r="23" spans="1:7">
      <c r="A23" s="170" t="s">
        <v>528</v>
      </c>
      <c r="B23" s="171">
        <v>2589330.42</v>
      </c>
      <c r="C23" s="171">
        <v>207039.54</v>
      </c>
      <c r="D23" s="81">
        <f t="shared" si="1"/>
        <v>2796369.96</v>
      </c>
      <c r="E23" s="171">
        <v>2649194.17</v>
      </c>
      <c r="F23" s="171">
        <v>2649194.17</v>
      </c>
      <c r="G23" s="81">
        <f t="shared" si="2"/>
        <v>147175.79000000004</v>
      </c>
    </row>
    <row r="24" spans="1:7">
      <c r="A24" s="170" t="s">
        <v>529</v>
      </c>
      <c r="B24" s="171">
        <v>631153.25</v>
      </c>
      <c r="C24" s="171">
        <v>65937.3</v>
      </c>
      <c r="D24" s="81">
        <f t="shared" si="1"/>
        <v>697090.55</v>
      </c>
      <c r="E24" s="171">
        <v>576844.26</v>
      </c>
      <c r="F24" s="171">
        <v>572266.05000000005</v>
      </c>
      <c r="G24" s="81">
        <f t="shared" si="2"/>
        <v>120246.29000000004</v>
      </c>
    </row>
    <row r="25" spans="1:7">
      <c r="A25" s="170" t="s">
        <v>530</v>
      </c>
      <c r="B25" s="171">
        <v>783307.28</v>
      </c>
      <c r="C25" s="171">
        <v>90592.52</v>
      </c>
      <c r="D25" s="81">
        <f t="shared" si="1"/>
        <v>873899.8</v>
      </c>
      <c r="E25" s="171">
        <v>469941.87</v>
      </c>
      <c r="F25" s="171">
        <v>468821.87</v>
      </c>
      <c r="G25" s="81">
        <f t="shared" si="2"/>
        <v>403957.93000000005</v>
      </c>
    </row>
    <row r="26" spans="1:7">
      <c r="A26" s="170" t="s">
        <v>531</v>
      </c>
      <c r="B26" s="171">
        <v>889879.98</v>
      </c>
      <c r="C26" s="171">
        <v>-300402.59000000003</v>
      </c>
      <c r="D26" s="81">
        <f t="shared" si="1"/>
        <v>589477.3899999999</v>
      </c>
      <c r="E26" s="171">
        <v>488756.98</v>
      </c>
      <c r="F26" s="171">
        <v>488356.98</v>
      </c>
      <c r="G26" s="81">
        <f t="shared" si="2"/>
        <v>100720.40999999992</v>
      </c>
    </row>
    <row r="27" spans="1:7">
      <c r="A27" s="170" t="s">
        <v>532</v>
      </c>
      <c r="B27" s="171">
        <v>4184254.45</v>
      </c>
      <c r="C27" s="171">
        <v>-4184254.45</v>
      </c>
      <c r="D27" s="81">
        <f t="shared" si="1"/>
        <v>0</v>
      </c>
      <c r="E27" s="171">
        <v>0</v>
      </c>
      <c r="F27" s="171">
        <v>0</v>
      </c>
      <c r="G27" s="81">
        <f t="shared" si="2"/>
        <v>0</v>
      </c>
    </row>
    <row r="28" spans="1:7">
      <c r="A28" s="170" t="s">
        <v>533</v>
      </c>
      <c r="B28" s="171">
        <v>1674320.98</v>
      </c>
      <c r="C28" s="171">
        <v>-1674320.98</v>
      </c>
      <c r="D28" s="81">
        <f t="shared" si="1"/>
        <v>0</v>
      </c>
      <c r="E28" s="171">
        <v>0</v>
      </c>
      <c r="F28" s="171">
        <v>0</v>
      </c>
      <c r="G28" s="81">
        <f t="shared" si="2"/>
        <v>0</v>
      </c>
    </row>
    <row r="29" spans="1:7">
      <c r="A29" s="170" t="s">
        <v>534</v>
      </c>
      <c r="B29" s="171">
        <v>467815.65</v>
      </c>
      <c r="C29" s="171">
        <v>-467815.65</v>
      </c>
      <c r="D29" s="81">
        <f t="shared" si="1"/>
        <v>0</v>
      </c>
      <c r="E29" s="171">
        <v>0</v>
      </c>
      <c r="F29" s="171">
        <v>0</v>
      </c>
      <c r="G29" s="81">
        <f t="shared" si="2"/>
        <v>0</v>
      </c>
    </row>
    <row r="30" spans="1:7">
      <c r="A30" s="170" t="s">
        <v>535</v>
      </c>
      <c r="B30" s="171">
        <v>421508.57</v>
      </c>
      <c r="C30" s="171">
        <v>-421508.57</v>
      </c>
      <c r="D30" s="81">
        <f t="shared" si="1"/>
        <v>0</v>
      </c>
      <c r="E30" s="171">
        <v>0</v>
      </c>
      <c r="F30" s="171">
        <v>0</v>
      </c>
      <c r="G30" s="81">
        <f t="shared" si="2"/>
        <v>0</v>
      </c>
    </row>
    <row r="31" spans="1:7">
      <c r="A31" s="170" t="s">
        <v>536</v>
      </c>
      <c r="B31" s="171">
        <v>526166.1</v>
      </c>
      <c r="C31" s="171">
        <v>-526166.1</v>
      </c>
      <c r="D31" s="81">
        <f t="shared" si="1"/>
        <v>0</v>
      </c>
      <c r="E31" s="171">
        <v>0</v>
      </c>
      <c r="F31" s="171">
        <v>0</v>
      </c>
      <c r="G31" s="81">
        <f t="shared" si="2"/>
        <v>0</v>
      </c>
    </row>
    <row r="32" spans="1:7">
      <c r="A32" s="170" t="s">
        <v>537</v>
      </c>
      <c r="B32" s="171">
        <v>297174.49</v>
      </c>
      <c r="C32" s="171">
        <v>-297174.49</v>
      </c>
      <c r="D32" s="81">
        <f t="shared" si="1"/>
        <v>0</v>
      </c>
      <c r="E32" s="171">
        <v>0</v>
      </c>
      <c r="F32" s="171">
        <v>0</v>
      </c>
      <c r="G32" s="81">
        <f t="shared" si="2"/>
        <v>0</v>
      </c>
    </row>
    <row r="33" spans="1:7">
      <c r="A33" s="170" t="s">
        <v>538</v>
      </c>
      <c r="B33" s="171">
        <v>312967.55</v>
      </c>
      <c r="C33" s="171">
        <v>-312967.55</v>
      </c>
      <c r="D33" s="81">
        <f t="shared" si="1"/>
        <v>0</v>
      </c>
      <c r="E33" s="171">
        <v>0</v>
      </c>
      <c r="F33" s="171">
        <v>0</v>
      </c>
      <c r="G33" s="81">
        <f t="shared" si="2"/>
        <v>0</v>
      </c>
    </row>
    <row r="34" spans="1:7">
      <c r="A34" s="66" t="s">
        <v>151</v>
      </c>
      <c r="B34" s="84"/>
      <c r="C34" s="84"/>
      <c r="D34" s="84"/>
      <c r="E34" s="84"/>
      <c r="F34" s="84"/>
      <c r="G34" s="84"/>
    </row>
    <row r="35" spans="1:7">
      <c r="A35" s="16" t="s">
        <v>539</v>
      </c>
      <c r="B35" s="78">
        <f>SUM(B36:B55)</f>
        <v>46871403.960000001</v>
      </c>
      <c r="C35" s="78">
        <f t="shared" ref="C35:G35" si="3">SUM(C36:C55)</f>
        <v>67182797.24000001</v>
      </c>
      <c r="D35" s="78">
        <f t="shared" si="3"/>
        <v>114054201.20000002</v>
      </c>
      <c r="E35" s="78">
        <f t="shared" si="3"/>
        <v>50798364.699999988</v>
      </c>
      <c r="F35" s="78">
        <f t="shared" si="3"/>
        <v>48226377.079999991</v>
      </c>
      <c r="G35" s="78">
        <f t="shared" si="3"/>
        <v>63255836.5</v>
      </c>
    </row>
    <row r="36" spans="1:7">
      <c r="A36" s="170" t="s">
        <v>515</v>
      </c>
      <c r="B36" s="171">
        <v>0</v>
      </c>
      <c r="C36" s="171">
        <v>179825.77</v>
      </c>
      <c r="D36" s="81">
        <f t="shared" ref="D36:D55" si="4">B36+C36</f>
        <v>179825.77</v>
      </c>
      <c r="E36" s="171">
        <v>179825.77</v>
      </c>
      <c r="F36" s="171">
        <v>179825.77</v>
      </c>
      <c r="G36" s="81">
        <f t="shared" ref="G36:G55" si="5">D36-E36</f>
        <v>0</v>
      </c>
    </row>
    <row r="37" spans="1:7">
      <c r="A37" s="170" t="s">
        <v>516</v>
      </c>
      <c r="B37" s="171">
        <v>0</v>
      </c>
      <c r="C37" s="171">
        <v>69906302.049999997</v>
      </c>
      <c r="D37" s="81">
        <f t="shared" si="4"/>
        <v>69906302.049999997</v>
      </c>
      <c r="E37" s="171">
        <v>36575342.039999999</v>
      </c>
      <c r="F37" s="171">
        <v>34087320.090000004</v>
      </c>
      <c r="G37" s="81">
        <f t="shared" si="5"/>
        <v>33330960.009999998</v>
      </c>
    </row>
    <row r="38" spans="1:7">
      <c r="A38" s="170" t="s">
        <v>517</v>
      </c>
      <c r="B38" s="171">
        <v>0</v>
      </c>
      <c r="C38" s="171">
        <v>474524.76</v>
      </c>
      <c r="D38" s="81">
        <f t="shared" si="4"/>
        <v>474524.76</v>
      </c>
      <c r="E38" s="171">
        <v>474524.76</v>
      </c>
      <c r="F38" s="171">
        <v>474524.76</v>
      </c>
      <c r="G38" s="81">
        <f t="shared" si="5"/>
        <v>0</v>
      </c>
    </row>
    <row r="39" spans="1:7">
      <c r="A39" s="170" t="s">
        <v>518</v>
      </c>
      <c r="B39" s="171">
        <v>0</v>
      </c>
      <c r="C39" s="171">
        <v>26572.81</v>
      </c>
      <c r="D39" s="81">
        <f t="shared" si="4"/>
        <v>26572.81</v>
      </c>
      <c r="E39" s="171">
        <v>26572.81</v>
      </c>
      <c r="F39" s="171">
        <v>26572.81</v>
      </c>
      <c r="G39" s="81">
        <f t="shared" si="5"/>
        <v>0</v>
      </c>
    </row>
    <row r="40" spans="1:7">
      <c r="A40" s="170" t="s">
        <v>519</v>
      </c>
      <c r="B40" s="171">
        <v>0</v>
      </c>
      <c r="C40" s="171">
        <v>22820.400000000001</v>
      </c>
      <c r="D40" s="81">
        <f t="shared" si="4"/>
        <v>22820.400000000001</v>
      </c>
      <c r="E40" s="171">
        <v>22820.400000000001</v>
      </c>
      <c r="F40" s="171">
        <v>22820.400000000001</v>
      </c>
      <c r="G40" s="81">
        <f t="shared" si="5"/>
        <v>0</v>
      </c>
    </row>
    <row r="41" spans="1:7">
      <c r="A41" s="170" t="s">
        <v>520</v>
      </c>
      <c r="B41" s="171">
        <v>0</v>
      </c>
      <c r="C41" s="171">
        <v>27367.98</v>
      </c>
      <c r="D41" s="81">
        <f t="shared" si="4"/>
        <v>27367.98</v>
      </c>
      <c r="E41" s="171">
        <v>27367.98</v>
      </c>
      <c r="F41" s="171">
        <v>27367.98</v>
      </c>
      <c r="G41" s="81">
        <f t="shared" si="5"/>
        <v>0</v>
      </c>
    </row>
    <row r="42" spans="1:7">
      <c r="A42" s="170" t="s">
        <v>521</v>
      </c>
      <c r="B42" s="171">
        <v>0</v>
      </c>
      <c r="C42" s="171">
        <v>10260.26</v>
      </c>
      <c r="D42" s="81">
        <f t="shared" si="4"/>
        <v>10260.26</v>
      </c>
      <c r="E42" s="171">
        <v>10260.26</v>
      </c>
      <c r="F42" s="171">
        <v>10260.26</v>
      </c>
      <c r="G42" s="81">
        <f t="shared" si="5"/>
        <v>0</v>
      </c>
    </row>
    <row r="43" spans="1:7">
      <c r="A43" s="170" t="s">
        <v>522</v>
      </c>
      <c r="B43" s="171">
        <v>0</v>
      </c>
      <c r="C43" s="171">
        <v>529705.37</v>
      </c>
      <c r="D43" s="81">
        <f t="shared" si="4"/>
        <v>529705.37</v>
      </c>
      <c r="E43" s="171">
        <v>309301.37</v>
      </c>
      <c r="F43" s="171">
        <v>309301.37</v>
      </c>
      <c r="G43" s="81">
        <f t="shared" si="5"/>
        <v>220404</v>
      </c>
    </row>
    <row r="44" spans="1:7">
      <c r="A44" s="170" t="s">
        <v>523</v>
      </c>
      <c r="B44" s="171">
        <v>0</v>
      </c>
      <c r="C44" s="171">
        <v>52443.06</v>
      </c>
      <c r="D44" s="81">
        <f t="shared" si="4"/>
        <v>52443.06</v>
      </c>
      <c r="E44" s="171">
        <v>50056.85</v>
      </c>
      <c r="F44" s="171">
        <v>50056.85</v>
      </c>
      <c r="G44" s="81">
        <f t="shared" si="5"/>
        <v>2386.2099999999991</v>
      </c>
    </row>
    <row r="45" spans="1:7">
      <c r="A45" s="170" t="s">
        <v>524</v>
      </c>
      <c r="B45" s="171">
        <v>0</v>
      </c>
      <c r="C45" s="171">
        <v>31653.88</v>
      </c>
      <c r="D45" s="81">
        <f t="shared" si="4"/>
        <v>31653.88</v>
      </c>
      <c r="E45" s="171">
        <v>31653.88</v>
      </c>
      <c r="F45" s="171">
        <v>31653.88</v>
      </c>
      <c r="G45" s="81">
        <f t="shared" si="5"/>
        <v>0</v>
      </c>
    </row>
    <row r="46" spans="1:7">
      <c r="A46" s="170" t="s">
        <v>525</v>
      </c>
      <c r="B46" s="171">
        <v>0</v>
      </c>
      <c r="C46" s="171">
        <v>67760.69</v>
      </c>
      <c r="D46" s="81">
        <f t="shared" si="4"/>
        <v>67760.69</v>
      </c>
      <c r="E46" s="171">
        <v>67760.69</v>
      </c>
      <c r="F46" s="171">
        <v>67760.69</v>
      </c>
      <c r="G46" s="81">
        <f t="shared" si="5"/>
        <v>0</v>
      </c>
    </row>
    <row r="47" spans="1:7">
      <c r="A47" s="170" t="s">
        <v>526</v>
      </c>
      <c r="B47" s="171">
        <v>3195326.9</v>
      </c>
      <c r="C47" s="171">
        <v>34196573.600000001</v>
      </c>
      <c r="D47" s="81">
        <f t="shared" si="4"/>
        <v>37391900.5</v>
      </c>
      <c r="E47" s="171">
        <v>7867900.6900000004</v>
      </c>
      <c r="F47" s="171">
        <v>7783935.0199999996</v>
      </c>
      <c r="G47" s="81">
        <f t="shared" si="5"/>
        <v>29523999.809999999</v>
      </c>
    </row>
    <row r="48" spans="1:7">
      <c r="A48" s="170" t="s">
        <v>527</v>
      </c>
      <c r="B48" s="171">
        <v>0</v>
      </c>
      <c r="C48" s="171">
        <v>1560733.07</v>
      </c>
      <c r="D48" s="81">
        <f t="shared" si="4"/>
        <v>1560733.07</v>
      </c>
      <c r="E48" s="171">
        <v>1504896.91</v>
      </c>
      <c r="F48" s="171">
        <v>1504896.91</v>
      </c>
      <c r="G48" s="81">
        <f t="shared" si="5"/>
        <v>55836.160000000149</v>
      </c>
    </row>
    <row r="49" spans="1:7">
      <c r="A49" s="170" t="s">
        <v>528</v>
      </c>
      <c r="B49" s="171">
        <v>0</v>
      </c>
      <c r="C49" s="171">
        <v>3267582.48</v>
      </c>
      <c r="D49" s="81">
        <f t="shared" si="4"/>
        <v>3267582.48</v>
      </c>
      <c r="E49" s="171">
        <v>3267582.48</v>
      </c>
      <c r="F49" s="171">
        <v>3267582.48</v>
      </c>
      <c r="G49" s="81">
        <f t="shared" si="5"/>
        <v>0</v>
      </c>
    </row>
    <row r="50" spans="1:7">
      <c r="A50" s="170" t="s">
        <v>529</v>
      </c>
      <c r="B50" s="171">
        <v>0</v>
      </c>
      <c r="C50" s="171">
        <v>121455.15</v>
      </c>
      <c r="D50" s="81">
        <f t="shared" si="4"/>
        <v>121455.15</v>
      </c>
      <c r="E50" s="171">
        <v>121455.15</v>
      </c>
      <c r="F50" s="171">
        <v>121455.15</v>
      </c>
      <c r="G50" s="81">
        <f t="shared" si="5"/>
        <v>0</v>
      </c>
    </row>
    <row r="51" spans="1:7">
      <c r="A51" s="170" t="s">
        <v>530</v>
      </c>
      <c r="B51" s="171">
        <v>292303.82</v>
      </c>
      <c r="C51" s="171">
        <v>-267754.15000000002</v>
      </c>
      <c r="D51" s="81">
        <f t="shared" si="4"/>
        <v>24549.669999999984</v>
      </c>
      <c r="E51" s="171">
        <v>24549.67</v>
      </c>
      <c r="F51" s="171">
        <v>24549.67</v>
      </c>
      <c r="G51" s="81">
        <f t="shared" si="5"/>
        <v>0</v>
      </c>
    </row>
    <row r="52" spans="1:7">
      <c r="A52" s="170" t="s">
        <v>531</v>
      </c>
      <c r="B52" s="171">
        <v>324606.84000000003</v>
      </c>
      <c r="C52" s="171">
        <v>34136.46</v>
      </c>
      <c r="D52" s="81">
        <f t="shared" si="4"/>
        <v>358743.30000000005</v>
      </c>
      <c r="E52" s="171">
        <v>236492.99</v>
      </c>
      <c r="F52" s="171">
        <v>236492.99</v>
      </c>
      <c r="G52" s="81">
        <f t="shared" si="5"/>
        <v>122250.31000000006</v>
      </c>
    </row>
    <row r="53" spans="1:7">
      <c r="A53" s="170" t="s">
        <v>532</v>
      </c>
      <c r="B53" s="171">
        <v>42568095.969999999</v>
      </c>
      <c r="C53" s="171">
        <v>-42568095.969999999</v>
      </c>
      <c r="D53" s="81">
        <f t="shared" si="4"/>
        <v>0</v>
      </c>
      <c r="E53" s="171">
        <v>0</v>
      </c>
      <c r="F53" s="171">
        <v>0</v>
      </c>
      <c r="G53" s="81">
        <f t="shared" si="5"/>
        <v>0</v>
      </c>
    </row>
    <row r="54" spans="1:7">
      <c r="A54" s="170" t="s">
        <v>533</v>
      </c>
      <c r="B54" s="171">
        <v>491070.43</v>
      </c>
      <c r="C54" s="171">
        <v>-491070.43</v>
      </c>
      <c r="D54" s="81">
        <f t="shared" si="4"/>
        <v>0</v>
      </c>
      <c r="E54" s="171">
        <v>0</v>
      </c>
      <c r="F54" s="171">
        <v>0</v>
      </c>
      <c r="G54" s="81">
        <f t="shared" si="5"/>
        <v>0</v>
      </c>
    </row>
    <row r="55" spans="1:7">
      <c r="A55" s="66" t="s">
        <v>151</v>
      </c>
      <c r="B55" s="84"/>
      <c r="C55" s="84"/>
      <c r="D55" s="81">
        <f t="shared" si="4"/>
        <v>0</v>
      </c>
      <c r="E55" s="81"/>
      <c r="F55" s="81"/>
      <c r="G55" s="81">
        <f t="shared" si="5"/>
        <v>0</v>
      </c>
    </row>
    <row r="56" spans="1:7">
      <c r="A56" s="16" t="s">
        <v>511</v>
      </c>
      <c r="B56" s="78">
        <f>B9+B35</f>
        <v>90909767.239999995</v>
      </c>
      <c r="C56" s="78">
        <f t="shared" ref="C56:F56" si="6">C9+C35</f>
        <v>88543951.63000001</v>
      </c>
      <c r="D56" s="78">
        <f>B56+C56</f>
        <v>179453718.87</v>
      </c>
      <c r="E56" s="78">
        <f t="shared" si="6"/>
        <v>110122886.63999999</v>
      </c>
      <c r="F56" s="78">
        <f t="shared" si="6"/>
        <v>106547193.54999998</v>
      </c>
      <c r="G56" s="78">
        <f>D56-E56</f>
        <v>69330832.230000019</v>
      </c>
    </row>
    <row r="57" spans="1:7">
      <c r="A57" s="85"/>
      <c r="B57" s="172"/>
      <c r="C57" s="172"/>
      <c r="D57" s="172"/>
      <c r="E57" s="172"/>
      <c r="F57" s="172"/>
      <c r="G57" s="172"/>
    </row>
    <row r="58" spans="1:7">
      <c r="A58" s="173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sqref="A1:XFD1048576"/>
    </sheetView>
  </sheetViews>
  <sheetFormatPr baseColWidth="10" defaultRowHeight="15"/>
  <cols>
    <col min="1" max="1" width="70.28515625" customWidth="1"/>
    <col min="2" max="7" width="22" customWidth="1"/>
  </cols>
  <sheetData>
    <row r="1" spans="1:8" ht="51.75" customHeight="1">
      <c r="A1" s="174" t="s">
        <v>540</v>
      </c>
      <c r="B1" s="175"/>
      <c r="C1" s="175"/>
      <c r="D1" s="175"/>
      <c r="E1" s="175"/>
      <c r="F1" s="175"/>
      <c r="G1" s="175"/>
    </row>
    <row r="2" spans="1:8">
      <c r="A2" s="38" t="s">
        <v>122</v>
      </c>
      <c r="B2" s="39"/>
      <c r="C2" s="39"/>
      <c r="D2" s="39"/>
      <c r="E2" s="39"/>
      <c r="F2" s="39"/>
      <c r="G2" s="40"/>
    </row>
    <row r="3" spans="1:8">
      <c r="A3" s="41" t="s">
        <v>541</v>
      </c>
      <c r="B3" s="42"/>
      <c r="C3" s="42"/>
      <c r="D3" s="42"/>
      <c r="E3" s="42"/>
      <c r="F3" s="42"/>
      <c r="G3" s="43"/>
    </row>
    <row r="4" spans="1:8">
      <c r="A4" s="41" t="s">
        <v>542</v>
      </c>
      <c r="B4" s="42"/>
      <c r="C4" s="42"/>
      <c r="D4" s="42"/>
      <c r="E4" s="42"/>
      <c r="F4" s="42"/>
      <c r="G4" s="43"/>
    </row>
    <row r="5" spans="1:8">
      <c r="A5" s="44" t="s">
        <v>169</v>
      </c>
      <c r="B5" s="45"/>
      <c r="C5" s="45"/>
      <c r="D5" s="45"/>
      <c r="E5" s="45"/>
      <c r="F5" s="45"/>
      <c r="G5" s="46"/>
    </row>
    <row r="6" spans="1:8">
      <c r="A6" s="47" t="s">
        <v>2</v>
      </c>
      <c r="B6" s="48"/>
      <c r="C6" s="48"/>
      <c r="D6" s="48"/>
      <c r="E6" s="48"/>
      <c r="F6" s="48"/>
      <c r="G6" s="49"/>
    </row>
    <row r="7" spans="1:8">
      <c r="A7" s="42" t="s">
        <v>4</v>
      </c>
      <c r="B7" s="47" t="s">
        <v>308</v>
      </c>
      <c r="C7" s="48"/>
      <c r="D7" s="48"/>
      <c r="E7" s="48"/>
      <c r="F7" s="49"/>
      <c r="G7" s="146" t="s">
        <v>543</v>
      </c>
    </row>
    <row r="8" spans="1:8" ht="30">
      <c r="A8" s="42"/>
      <c r="B8" s="124" t="s">
        <v>310</v>
      </c>
      <c r="C8" s="53" t="s">
        <v>544</v>
      </c>
      <c r="D8" s="124" t="s">
        <v>312</v>
      </c>
      <c r="E8" s="124" t="s">
        <v>195</v>
      </c>
      <c r="F8" s="176" t="s">
        <v>212</v>
      </c>
      <c r="G8" s="145"/>
    </row>
    <row r="9" spans="1:8">
      <c r="A9" s="125" t="s">
        <v>545</v>
      </c>
      <c r="B9" s="177">
        <f>B10+B19+B27+B37</f>
        <v>44038363.280000001</v>
      </c>
      <c r="C9" s="177">
        <f t="shared" ref="C9:G9" si="0">C10+C19+C27+C37</f>
        <v>21361154.390000001</v>
      </c>
      <c r="D9" s="177">
        <f t="shared" si="0"/>
        <v>65399517.670000009</v>
      </c>
      <c r="E9" s="177">
        <f t="shared" si="0"/>
        <v>59324521.939999998</v>
      </c>
      <c r="F9" s="177">
        <f t="shared" si="0"/>
        <v>58320816.469999991</v>
      </c>
      <c r="G9" s="177">
        <f t="shared" si="0"/>
        <v>6074995.7300000023</v>
      </c>
    </row>
    <row r="10" spans="1:8">
      <c r="A10" s="90" t="s">
        <v>546</v>
      </c>
      <c r="B10" s="178">
        <f>SUM(B11:B18)</f>
        <v>33957104.57</v>
      </c>
      <c r="C10" s="178">
        <f t="shared" ref="C10:G10" si="1">SUM(C11:C18)</f>
        <v>21899301.509999998</v>
      </c>
      <c r="D10" s="178">
        <f t="shared" si="1"/>
        <v>55856406.080000006</v>
      </c>
      <c r="E10" s="178">
        <f t="shared" si="1"/>
        <v>50980004.189999998</v>
      </c>
      <c r="F10" s="178">
        <f t="shared" si="1"/>
        <v>49981276.929999992</v>
      </c>
      <c r="G10" s="178">
        <f t="shared" si="1"/>
        <v>4876401.8900000025</v>
      </c>
    </row>
    <row r="11" spans="1:8">
      <c r="A11" s="130" t="s">
        <v>547</v>
      </c>
      <c r="B11" s="179">
        <v>2977861.68</v>
      </c>
      <c r="C11" s="179">
        <v>-167620.03</v>
      </c>
      <c r="D11" s="178">
        <f>B11+C11</f>
        <v>2810241.6500000004</v>
      </c>
      <c r="E11" s="179">
        <v>2786775.01</v>
      </c>
      <c r="F11" s="179">
        <v>2786775.01</v>
      </c>
      <c r="G11" s="178">
        <f>D11-E11</f>
        <v>23466.640000000596</v>
      </c>
      <c r="H11" s="180" t="s">
        <v>548</v>
      </c>
    </row>
    <row r="12" spans="1:8">
      <c r="A12" s="130" t="s">
        <v>549</v>
      </c>
      <c r="B12" s="178">
        <v>0</v>
      </c>
      <c r="C12" s="178">
        <v>0</v>
      </c>
      <c r="D12" s="178">
        <f t="shared" ref="D12:D18" si="2">B12+C12</f>
        <v>0</v>
      </c>
      <c r="E12" s="178">
        <v>0</v>
      </c>
      <c r="F12" s="178">
        <v>0</v>
      </c>
      <c r="G12" s="178">
        <f t="shared" ref="G12:G18" si="3">D12-E12</f>
        <v>0</v>
      </c>
      <c r="H12" s="180" t="s">
        <v>550</v>
      </c>
    </row>
    <row r="13" spans="1:8">
      <c r="A13" s="130" t="s">
        <v>551</v>
      </c>
      <c r="B13" s="179">
        <v>12681294.18</v>
      </c>
      <c r="C13" s="179">
        <v>17159339.43</v>
      </c>
      <c r="D13" s="178">
        <f t="shared" si="2"/>
        <v>29840633.609999999</v>
      </c>
      <c r="E13" s="179">
        <v>26440552.280000001</v>
      </c>
      <c r="F13" s="179">
        <v>25725317.899999999</v>
      </c>
      <c r="G13" s="178">
        <f t="shared" si="3"/>
        <v>3400081.3299999982</v>
      </c>
      <c r="H13" s="180" t="s">
        <v>552</v>
      </c>
    </row>
    <row r="14" spans="1:8">
      <c r="A14" s="130" t="s">
        <v>553</v>
      </c>
      <c r="B14" s="178">
        <v>0</v>
      </c>
      <c r="C14" s="178">
        <v>0</v>
      </c>
      <c r="D14" s="178">
        <f t="shared" si="2"/>
        <v>0</v>
      </c>
      <c r="E14" s="178">
        <v>0</v>
      </c>
      <c r="F14" s="178">
        <v>0</v>
      </c>
      <c r="G14" s="178">
        <f t="shared" si="3"/>
        <v>0</v>
      </c>
      <c r="H14" s="180" t="s">
        <v>554</v>
      </c>
    </row>
    <row r="15" spans="1:8">
      <c r="A15" s="130" t="s">
        <v>555</v>
      </c>
      <c r="B15" s="179">
        <v>1829348.24</v>
      </c>
      <c r="C15" s="179">
        <v>514540.71</v>
      </c>
      <c r="D15" s="178">
        <f t="shared" si="2"/>
        <v>2343888.9500000002</v>
      </c>
      <c r="E15" s="179">
        <v>2077471.45</v>
      </c>
      <c r="F15" s="179">
        <v>2076631.45</v>
      </c>
      <c r="G15" s="178">
        <f t="shared" si="3"/>
        <v>266417.50000000023</v>
      </c>
      <c r="H15" s="180" t="s">
        <v>556</v>
      </c>
    </row>
    <row r="16" spans="1:8">
      <c r="A16" s="130" t="s">
        <v>557</v>
      </c>
      <c r="B16" s="178">
        <v>0</v>
      </c>
      <c r="C16" s="178">
        <v>0</v>
      </c>
      <c r="D16" s="178">
        <f t="shared" si="2"/>
        <v>0</v>
      </c>
      <c r="E16" s="178">
        <v>0</v>
      </c>
      <c r="F16" s="178">
        <v>0</v>
      </c>
      <c r="G16" s="178">
        <f t="shared" si="3"/>
        <v>0</v>
      </c>
      <c r="H16" s="180" t="s">
        <v>558</v>
      </c>
    </row>
    <row r="17" spans="1:8">
      <c r="A17" s="130" t="s">
        <v>559</v>
      </c>
      <c r="B17" s="179">
        <v>2457628.2599999998</v>
      </c>
      <c r="C17" s="179">
        <v>145232.98000000001</v>
      </c>
      <c r="D17" s="178">
        <f t="shared" si="2"/>
        <v>2602861.2399999998</v>
      </c>
      <c r="E17" s="179">
        <v>1878770.66</v>
      </c>
      <c r="F17" s="179">
        <v>1874410.66</v>
      </c>
      <c r="G17" s="178">
        <f t="shared" si="3"/>
        <v>724090.57999999984</v>
      </c>
      <c r="H17" s="180" t="s">
        <v>560</v>
      </c>
    </row>
    <row r="18" spans="1:8">
      <c r="A18" s="130" t="s">
        <v>561</v>
      </c>
      <c r="B18" s="179">
        <v>14010972.210000001</v>
      </c>
      <c r="C18" s="179">
        <v>4247808.42</v>
      </c>
      <c r="D18" s="178">
        <f t="shared" si="2"/>
        <v>18258780.630000003</v>
      </c>
      <c r="E18" s="179">
        <v>17796434.789999999</v>
      </c>
      <c r="F18" s="179">
        <v>17518141.91</v>
      </c>
      <c r="G18" s="178">
        <f t="shared" si="3"/>
        <v>462345.84000000358</v>
      </c>
      <c r="H18" s="180" t="s">
        <v>562</v>
      </c>
    </row>
    <row r="19" spans="1:8">
      <c r="A19" s="90" t="s">
        <v>563</v>
      </c>
      <c r="B19" s="178">
        <f>SUM(B20:B26)</f>
        <v>7178960.7400000002</v>
      </c>
      <c r="C19" s="178">
        <f t="shared" ref="C19:G19" si="4">SUM(C20:C26)</f>
        <v>-859809.47000000009</v>
      </c>
      <c r="D19" s="178">
        <f t="shared" si="4"/>
        <v>6319151.2699999996</v>
      </c>
      <c r="E19" s="178">
        <f t="shared" si="4"/>
        <v>5299471.7</v>
      </c>
      <c r="F19" s="178">
        <f t="shared" si="4"/>
        <v>5294493.49</v>
      </c>
      <c r="G19" s="178">
        <f t="shared" si="4"/>
        <v>1019679.5700000001</v>
      </c>
    </row>
    <row r="20" spans="1:8">
      <c r="A20" s="130" t="s">
        <v>564</v>
      </c>
      <c r="B20" s="178">
        <v>0</v>
      </c>
      <c r="C20" s="178">
        <v>0</v>
      </c>
      <c r="D20" s="178">
        <f t="shared" ref="D20:D26" si="5">B20+C20</f>
        <v>0</v>
      </c>
      <c r="E20" s="178">
        <v>0</v>
      </c>
      <c r="F20" s="178">
        <v>0</v>
      </c>
      <c r="G20" s="178">
        <f t="shared" ref="G20:G26" si="6">D20-E20</f>
        <v>0</v>
      </c>
      <c r="H20" s="180" t="s">
        <v>565</v>
      </c>
    </row>
    <row r="21" spans="1:8">
      <c r="A21" s="130" t="s">
        <v>566</v>
      </c>
      <c r="B21" s="179">
        <v>5657927.5099999998</v>
      </c>
      <c r="C21" s="179">
        <v>-625344.18000000005</v>
      </c>
      <c r="D21" s="178">
        <f t="shared" si="5"/>
        <v>5032583.33</v>
      </c>
      <c r="E21" s="179">
        <v>4233870.46</v>
      </c>
      <c r="F21" s="179">
        <v>4233870.46</v>
      </c>
      <c r="G21" s="178">
        <f t="shared" si="6"/>
        <v>798712.87000000011</v>
      </c>
      <c r="H21" s="180" t="s">
        <v>567</v>
      </c>
    </row>
    <row r="22" spans="1:8">
      <c r="A22" s="130" t="s">
        <v>568</v>
      </c>
      <c r="B22" s="178">
        <v>0</v>
      </c>
      <c r="C22" s="178">
        <v>0</v>
      </c>
      <c r="D22" s="178">
        <f t="shared" si="5"/>
        <v>0</v>
      </c>
      <c r="E22" s="178">
        <v>0</v>
      </c>
      <c r="F22" s="178">
        <v>0</v>
      </c>
      <c r="G22" s="178">
        <f t="shared" si="6"/>
        <v>0</v>
      </c>
      <c r="H22" s="180" t="s">
        <v>569</v>
      </c>
    </row>
    <row r="23" spans="1:8">
      <c r="A23" s="130" t="s">
        <v>570</v>
      </c>
      <c r="B23" s="179">
        <v>1521033.23</v>
      </c>
      <c r="C23" s="179">
        <v>-234465.29</v>
      </c>
      <c r="D23" s="178">
        <f t="shared" si="5"/>
        <v>1286567.94</v>
      </c>
      <c r="E23" s="179">
        <v>1065601.24</v>
      </c>
      <c r="F23" s="179">
        <v>1060623.03</v>
      </c>
      <c r="G23" s="178">
        <f t="shared" si="6"/>
        <v>220966.69999999995</v>
      </c>
      <c r="H23" s="180" t="s">
        <v>571</v>
      </c>
    </row>
    <row r="24" spans="1:8">
      <c r="A24" s="130" t="s">
        <v>572</v>
      </c>
      <c r="B24" s="178">
        <v>0</v>
      </c>
      <c r="C24" s="178">
        <v>0</v>
      </c>
      <c r="D24" s="178">
        <f t="shared" si="5"/>
        <v>0</v>
      </c>
      <c r="E24" s="178">
        <v>0</v>
      </c>
      <c r="F24" s="178">
        <v>0</v>
      </c>
      <c r="G24" s="178">
        <f t="shared" si="6"/>
        <v>0</v>
      </c>
      <c r="H24" s="180" t="s">
        <v>573</v>
      </c>
    </row>
    <row r="25" spans="1:8">
      <c r="A25" s="130" t="s">
        <v>574</v>
      </c>
      <c r="B25" s="178">
        <v>0</v>
      </c>
      <c r="C25" s="178">
        <v>0</v>
      </c>
      <c r="D25" s="178">
        <f t="shared" si="5"/>
        <v>0</v>
      </c>
      <c r="E25" s="178">
        <v>0</v>
      </c>
      <c r="F25" s="178">
        <v>0</v>
      </c>
      <c r="G25" s="178">
        <f t="shared" si="6"/>
        <v>0</v>
      </c>
      <c r="H25" s="180" t="s">
        <v>575</v>
      </c>
    </row>
    <row r="26" spans="1:8">
      <c r="A26" s="130" t="s">
        <v>576</v>
      </c>
      <c r="B26" s="178">
        <v>0</v>
      </c>
      <c r="C26" s="178">
        <v>0</v>
      </c>
      <c r="D26" s="178">
        <f t="shared" si="5"/>
        <v>0</v>
      </c>
      <c r="E26" s="178">
        <v>0</v>
      </c>
      <c r="F26" s="178">
        <v>0</v>
      </c>
      <c r="G26" s="178">
        <f t="shared" si="6"/>
        <v>0</v>
      </c>
      <c r="H26" s="180" t="s">
        <v>577</v>
      </c>
    </row>
    <row r="27" spans="1:8">
      <c r="A27" s="90" t="s">
        <v>578</v>
      </c>
      <c r="B27" s="178">
        <f>SUM(B28:B36)</f>
        <v>2902297.9699999997</v>
      </c>
      <c r="C27" s="178">
        <f t="shared" ref="C27:G27" si="7">SUM(C28:C36)</f>
        <v>321662.34999999998</v>
      </c>
      <c r="D27" s="178">
        <f t="shared" si="7"/>
        <v>3223960.32</v>
      </c>
      <c r="E27" s="178">
        <f t="shared" si="7"/>
        <v>3045046.05</v>
      </c>
      <c r="F27" s="178">
        <f t="shared" si="7"/>
        <v>3045046.05</v>
      </c>
      <c r="G27" s="178">
        <f t="shared" si="7"/>
        <v>178914.27000000002</v>
      </c>
    </row>
    <row r="28" spans="1:8">
      <c r="A28" s="132" t="s">
        <v>579</v>
      </c>
      <c r="B28" s="179">
        <v>2589330.42</v>
      </c>
      <c r="C28" s="179">
        <v>207039.54</v>
      </c>
      <c r="D28" s="178">
        <f t="shared" ref="D28:D36" si="8">B28+C28</f>
        <v>2796369.96</v>
      </c>
      <c r="E28" s="179">
        <v>2649194.17</v>
      </c>
      <c r="F28" s="179">
        <v>2649194.17</v>
      </c>
      <c r="G28" s="178">
        <f t="shared" ref="G28:G36" si="9">D28-E28</f>
        <v>147175.79000000004</v>
      </c>
      <c r="H28" s="180" t="s">
        <v>580</v>
      </c>
    </row>
    <row r="29" spans="1:8">
      <c r="A29" s="130" t="s">
        <v>581</v>
      </c>
      <c r="B29" s="178">
        <v>0</v>
      </c>
      <c r="C29" s="178">
        <v>0</v>
      </c>
      <c r="D29" s="178">
        <f t="shared" si="8"/>
        <v>0</v>
      </c>
      <c r="E29" s="178">
        <v>0</v>
      </c>
      <c r="F29" s="178">
        <v>0</v>
      </c>
      <c r="G29" s="178">
        <f t="shared" si="9"/>
        <v>0</v>
      </c>
      <c r="H29" s="180" t="s">
        <v>582</v>
      </c>
    </row>
    <row r="30" spans="1:8">
      <c r="A30" s="130" t="s">
        <v>583</v>
      </c>
      <c r="B30" s="178">
        <v>0</v>
      </c>
      <c r="C30" s="178">
        <v>0</v>
      </c>
      <c r="D30" s="178">
        <f t="shared" si="8"/>
        <v>0</v>
      </c>
      <c r="E30" s="178">
        <v>0</v>
      </c>
      <c r="F30" s="178">
        <v>0</v>
      </c>
      <c r="G30" s="178">
        <f t="shared" si="9"/>
        <v>0</v>
      </c>
      <c r="H30" s="180" t="s">
        <v>584</v>
      </c>
    </row>
    <row r="31" spans="1:8">
      <c r="A31" s="130" t="s">
        <v>585</v>
      </c>
      <c r="B31" s="178">
        <v>0</v>
      </c>
      <c r="C31" s="178">
        <v>0</v>
      </c>
      <c r="D31" s="178">
        <f t="shared" si="8"/>
        <v>0</v>
      </c>
      <c r="E31" s="178">
        <v>0</v>
      </c>
      <c r="F31" s="178">
        <v>0</v>
      </c>
      <c r="G31" s="178">
        <f t="shared" si="9"/>
        <v>0</v>
      </c>
      <c r="H31" s="180" t="s">
        <v>586</v>
      </c>
    </row>
    <row r="32" spans="1:8">
      <c r="A32" s="130" t="s">
        <v>587</v>
      </c>
      <c r="B32" s="178">
        <v>0</v>
      </c>
      <c r="C32" s="178">
        <v>0</v>
      </c>
      <c r="D32" s="178">
        <f t="shared" si="8"/>
        <v>0</v>
      </c>
      <c r="E32" s="178">
        <v>0</v>
      </c>
      <c r="F32" s="178">
        <v>0</v>
      </c>
      <c r="G32" s="178">
        <f t="shared" si="9"/>
        <v>0</v>
      </c>
      <c r="H32" s="180" t="s">
        <v>588</v>
      </c>
    </row>
    <row r="33" spans="1:8">
      <c r="A33" s="130" t="s">
        <v>589</v>
      </c>
      <c r="B33" s="178">
        <v>0</v>
      </c>
      <c r="C33" s="178">
        <v>0</v>
      </c>
      <c r="D33" s="178">
        <f t="shared" si="8"/>
        <v>0</v>
      </c>
      <c r="E33" s="178">
        <v>0</v>
      </c>
      <c r="F33" s="178">
        <v>0</v>
      </c>
      <c r="G33" s="178">
        <f t="shared" si="9"/>
        <v>0</v>
      </c>
      <c r="H33" s="180" t="s">
        <v>590</v>
      </c>
    </row>
    <row r="34" spans="1:8">
      <c r="A34" s="130" t="s">
        <v>591</v>
      </c>
      <c r="B34" s="179">
        <v>312967.55</v>
      </c>
      <c r="C34" s="179">
        <v>114622.81</v>
      </c>
      <c r="D34" s="178">
        <f t="shared" si="8"/>
        <v>427590.36</v>
      </c>
      <c r="E34" s="179">
        <v>395851.88</v>
      </c>
      <c r="F34" s="179">
        <v>395851.88</v>
      </c>
      <c r="G34" s="178">
        <f t="shared" si="9"/>
        <v>31738.479999999981</v>
      </c>
      <c r="H34" s="180" t="s">
        <v>592</v>
      </c>
    </row>
    <row r="35" spans="1:8">
      <c r="A35" s="130" t="s">
        <v>593</v>
      </c>
      <c r="B35" s="178">
        <v>0</v>
      </c>
      <c r="C35" s="178">
        <v>0</v>
      </c>
      <c r="D35" s="178">
        <f t="shared" si="8"/>
        <v>0</v>
      </c>
      <c r="E35" s="178">
        <v>0</v>
      </c>
      <c r="F35" s="178">
        <v>0</v>
      </c>
      <c r="G35" s="178">
        <f t="shared" si="9"/>
        <v>0</v>
      </c>
      <c r="H35" s="180" t="s">
        <v>594</v>
      </c>
    </row>
    <row r="36" spans="1:8">
      <c r="A36" s="130" t="s">
        <v>595</v>
      </c>
      <c r="B36" s="178">
        <v>0</v>
      </c>
      <c r="C36" s="178">
        <v>0</v>
      </c>
      <c r="D36" s="178">
        <f t="shared" si="8"/>
        <v>0</v>
      </c>
      <c r="E36" s="178">
        <v>0</v>
      </c>
      <c r="F36" s="178">
        <v>0</v>
      </c>
      <c r="G36" s="178">
        <f t="shared" si="9"/>
        <v>0</v>
      </c>
      <c r="H36" s="180" t="s">
        <v>596</v>
      </c>
    </row>
    <row r="37" spans="1:8" ht="30">
      <c r="A37" s="181" t="s">
        <v>597</v>
      </c>
      <c r="B37" s="178">
        <f>SUM(B38:B41)</f>
        <v>0</v>
      </c>
      <c r="C37" s="178">
        <f t="shared" ref="C37:G37" si="10">SUM(C38:C41)</f>
        <v>0</v>
      </c>
      <c r="D37" s="178">
        <f t="shared" si="10"/>
        <v>0</v>
      </c>
      <c r="E37" s="178">
        <f t="shared" si="10"/>
        <v>0</v>
      </c>
      <c r="F37" s="178">
        <f t="shared" si="10"/>
        <v>0</v>
      </c>
      <c r="G37" s="178">
        <f t="shared" si="10"/>
        <v>0</v>
      </c>
    </row>
    <row r="38" spans="1:8" ht="30">
      <c r="A38" s="132" t="s">
        <v>598</v>
      </c>
      <c r="B38" s="178">
        <v>0</v>
      </c>
      <c r="C38" s="178">
        <v>0</v>
      </c>
      <c r="D38" s="178">
        <f t="shared" ref="D38:D41" si="11">B38+C38</f>
        <v>0</v>
      </c>
      <c r="E38" s="178">
        <v>0</v>
      </c>
      <c r="F38" s="178">
        <v>0</v>
      </c>
      <c r="G38" s="178">
        <f t="shared" ref="G38:G41" si="12">D38-E38</f>
        <v>0</v>
      </c>
      <c r="H38" s="180" t="s">
        <v>599</v>
      </c>
    </row>
    <row r="39" spans="1:8" ht="30">
      <c r="A39" s="132" t="s">
        <v>600</v>
      </c>
      <c r="B39" s="178">
        <v>0</v>
      </c>
      <c r="C39" s="178">
        <v>0</v>
      </c>
      <c r="D39" s="178">
        <f t="shared" si="11"/>
        <v>0</v>
      </c>
      <c r="E39" s="178">
        <v>0</v>
      </c>
      <c r="F39" s="178">
        <v>0</v>
      </c>
      <c r="G39" s="178">
        <f t="shared" si="12"/>
        <v>0</v>
      </c>
      <c r="H39" s="180" t="s">
        <v>601</v>
      </c>
    </row>
    <row r="40" spans="1:8">
      <c r="A40" s="132" t="s">
        <v>602</v>
      </c>
      <c r="B40" s="178">
        <v>0</v>
      </c>
      <c r="C40" s="178">
        <v>0</v>
      </c>
      <c r="D40" s="178">
        <f t="shared" si="11"/>
        <v>0</v>
      </c>
      <c r="E40" s="178">
        <v>0</v>
      </c>
      <c r="F40" s="178">
        <v>0</v>
      </c>
      <c r="G40" s="178">
        <f t="shared" si="12"/>
        <v>0</v>
      </c>
      <c r="H40" s="180" t="s">
        <v>603</v>
      </c>
    </row>
    <row r="41" spans="1:8">
      <c r="A41" s="132" t="s">
        <v>604</v>
      </c>
      <c r="B41" s="178">
        <v>0</v>
      </c>
      <c r="C41" s="178">
        <v>0</v>
      </c>
      <c r="D41" s="178">
        <f t="shared" si="11"/>
        <v>0</v>
      </c>
      <c r="E41" s="178">
        <v>0</v>
      </c>
      <c r="F41" s="178">
        <v>0</v>
      </c>
      <c r="G41" s="178">
        <f t="shared" si="12"/>
        <v>0</v>
      </c>
      <c r="H41" s="180" t="s">
        <v>605</v>
      </c>
    </row>
    <row r="42" spans="1:8">
      <c r="A42" s="132"/>
      <c r="B42" s="178"/>
      <c r="C42" s="178"/>
      <c r="D42" s="178"/>
      <c r="E42" s="178"/>
      <c r="F42" s="178"/>
      <c r="G42" s="178"/>
    </row>
    <row r="43" spans="1:8">
      <c r="A43" s="16" t="s">
        <v>606</v>
      </c>
      <c r="B43" s="182">
        <f>B44+B53+B61+B71</f>
        <v>46871403.960000001</v>
      </c>
      <c r="C43" s="182">
        <f t="shared" ref="C43:G43" si="13">C44+C53+C61+C71</f>
        <v>67182797.239999995</v>
      </c>
      <c r="D43" s="182">
        <f t="shared" si="13"/>
        <v>114054201.2</v>
      </c>
      <c r="E43" s="182">
        <f t="shared" si="13"/>
        <v>50798364.700000003</v>
      </c>
      <c r="F43" s="182">
        <f t="shared" si="13"/>
        <v>48226377.080000006</v>
      </c>
      <c r="G43" s="182">
        <f t="shared" si="13"/>
        <v>63255836.5</v>
      </c>
    </row>
    <row r="44" spans="1:8">
      <c r="A44" s="90" t="s">
        <v>607</v>
      </c>
      <c r="B44" s="178">
        <f>SUM(B45:B52)</f>
        <v>3978701.15</v>
      </c>
      <c r="C44" s="178">
        <f t="shared" ref="C44:G44" si="14">SUM(C45:C52)</f>
        <v>34330978.630000003</v>
      </c>
      <c r="D44" s="178">
        <f t="shared" si="14"/>
        <v>38309679.780000001</v>
      </c>
      <c r="E44" s="178">
        <f t="shared" si="14"/>
        <v>8783293.7599999998</v>
      </c>
      <c r="F44" s="178">
        <f t="shared" si="14"/>
        <v>8699328.0899999999</v>
      </c>
      <c r="G44" s="178">
        <f t="shared" si="14"/>
        <v>29526386.020000003</v>
      </c>
    </row>
    <row r="45" spans="1:8">
      <c r="A45" s="132" t="s">
        <v>547</v>
      </c>
      <c r="B45" s="179">
        <v>0</v>
      </c>
      <c r="C45" s="179">
        <v>179825.77</v>
      </c>
      <c r="D45" s="178">
        <f t="shared" ref="D45:D52" si="15">B45+C45</f>
        <v>179825.77</v>
      </c>
      <c r="E45" s="179">
        <v>179825.77</v>
      </c>
      <c r="F45" s="179">
        <v>179825.77</v>
      </c>
      <c r="G45" s="178">
        <f t="shared" ref="G45:G52" si="16">D45-E45</f>
        <v>0</v>
      </c>
      <c r="H45" s="180" t="s">
        <v>608</v>
      </c>
    </row>
    <row r="46" spans="1:8">
      <c r="A46" s="132" t="s">
        <v>549</v>
      </c>
      <c r="B46" s="178">
        <v>0</v>
      </c>
      <c r="C46" s="178">
        <v>0</v>
      </c>
      <c r="D46" s="178">
        <f t="shared" si="15"/>
        <v>0</v>
      </c>
      <c r="E46" s="178">
        <v>0</v>
      </c>
      <c r="F46" s="178">
        <v>0</v>
      </c>
      <c r="G46" s="178">
        <f t="shared" si="16"/>
        <v>0</v>
      </c>
      <c r="H46" s="180" t="s">
        <v>609</v>
      </c>
    </row>
    <row r="47" spans="1:8">
      <c r="A47" s="132" t="s">
        <v>551</v>
      </c>
      <c r="B47" s="179">
        <v>0</v>
      </c>
      <c r="C47" s="179">
        <v>110669.75</v>
      </c>
      <c r="D47" s="178">
        <f t="shared" si="15"/>
        <v>110669.75</v>
      </c>
      <c r="E47" s="179">
        <v>108283.54</v>
      </c>
      <c r="F47" s="179">
        <v>108283.54</v>
      </c>
      <c r="G47" s="178">
        <f t="shared" si="16"/>
        <v>2386.2100000000064</v>
      </c>
      <c r="H47" s="180" t="s">
        <v>610</v>
      </c>
    </row>
    <row r="48" spans="1:8">
      <c r="A48" s="132" t="s">
        <v>553</v>
      </c>
      <c r="B48" s="178">
        <v>0</v>
      </c>
      <c r="C48" s="178">
        <v>0</v>
      </c>
      <c r="D48" s="178">
        <f t="shared" si="15"/>
        <v>0</v>
      </c>
      <c r="E48" s="178">
        <v>0</v>
      </c>
      <c r="F48" s="178">
        <v>0</v>
      </c>
      <c r="G48" s="178">
        <f t="shared" si="16"/>
        <v>0</v>
      </c>
      <c r="H48" s="180" t="s">
        <v>611</v>
      </c>
    </row>
    <row r="49" spans="1:8">
      <c r="A49" s="132" t="s">
        <v>555</v>
      </c>
      <c r="B49" s="179">
        <v>0</v>
      </c>
      <c r="C49" s="179">
        <v>67760.69</v>
      </c>
      <c r="D49" s="178">
        <f t="shared" si="15"/>
        <v>67760.69</v>
      </c>
      <c r="E49" s="179">
        <v>67760.69</v>
      </c>
      <c r="F49" s="179">
        <v>67760.69</v>
      </c>
      <c r="G49" s="178">
        <f t="shared" si="16"/>
        <v>0</v>
      </c>
      <c r="H49" s="180" t="s">
        <v>612</v>
      </c>
    </row>
    <row r="50" spans="1:8">
      <c r="A50" s="132" t="s">
        <v>557</v>
      </c>
      <c r="B50" s="178">
        <v>0</v>
      </c>
      <c r="C50" s="178">
        <v>0</v>
      </c>
      <c r="D50" s="178">
        <f t="shared" si="15"/>
        <v>0</v>
      </c>
      <c r="E50" s="178">
        <v>0</v>
      </c>
      <c r="F50" s="178">
        <v>0</v>
      </c>
      <c r="G50" s="178">
        <f t="shared" si="16"/>
        <v>0</v>
      </c>
      <c r="H50" s="180" t="s">
        <v>613</v>
      </c>
    </row>
    <row r="51" spans="1:8">
      <c r="A51" s="132" t="s">
        <v>559</v>
      </c>
      <c r="B51" s="179">
        <v>783374.25</v>
      </c>
      <c r="C51" s="179">
        <v>-284299.82</v>
      </c>
      <c r="D51" s="178">
        <f t="shared" si="15"/>
        <v>499074.43</v>
      </c>
      <c r="E51" s="179">
        <v>499074.43</v>
      </c>
      <c r="F51" s="179">
        <v>499074.43</v>
      </c>
      <c r="G51" s="178">
        <f t="shared" si="16"/>
        <v>0</v>
      </c>
      <c r="H51" s="180" t="s">
        <v>614</v>
      </c>
    </row>
    <row r="52" spans="1:8">
      <c r="A52" s="132" t="s">
        <v>561</v>
      </c>
      <c r="B52" s="179">
        <v>3195326.9</v>
      </c>
      <c r="C52" s="179">
        <v>34257022.240000002</v>
      </c>
      <c r="D52" s="178">
        <f t="shared" si="15"/>
        <v>37452349.140000001</v>
      </c>
      <c r="E52" s="179">
        <v>7928349.3300000001</v>
      </c>
      <c r="F52" s="179">
        <v>7844383.6600000001</v>
      </c>
      <c r="G52" s="178">
        <f t="shared" si="16"/>
        <v>29523999.810000002</v>
      </c>
      <c r="H52" s="180" t="s">
        <v>615</v>
      </c>
    </row>
    <row r="53" spans="1:8">
      <c r="A53" s="90" t="s">
        <v>563</v>
      </c>
      <c r="B53" s="178">
        <f>SUM(B54:B60)</f>
        <v>42892702.810000002</v>
      </c>
      <c r="C53" s="178">
        <f t="shared" ref="C53:G53" si="17">SUM(C54:C60)</f>
        <v>29054530.759999998</v>
      </c>
      <c r="D53" s="178">
        <f t="shared" si="17"/>
        <v>71947233.570000008</v>
      </c>
      <c r="E53" s="178">
        <f t="shared" si="17"/>
        <v>38438187.090000004</v>
      </c>
      <c r="F53" s="178">
        <f t="shared" si="17"/>
        <v>35950165.140000001</v>
      </c>
      <c r="G53" s="178">
        <f t="shared" si="17"/>
        <v>33509046.48</v>
      </c>
    </row>
    <row r="54" spans="1:8">
      <c r="A54" s="132" t="s">
        <v>564</v>
      </c>
      <c r="B54" s="178">
        <v>0</v>
      </c>
      <c r="C54" s="178">
        <v>0</v>
      </c>
      <c r="D54" s="178">
        <f t="shared" ref="D54:D60" si="18">B54+C54</f>
        <v>0</v>
      </c>
      <c r="E54" s="178">
        <v>0</v>
      </c>
      <c r="F54" s="178">
        <v>0</v>
      </c>
      <c r="G54" s="178">
        <f t="shared" ref="G54:G60" si="19">D54-E54</f>
        <v>0</v>
      </c>
      <c r="H54" s="180" t="s">
        <v>616</v>
      </c>
    </row>
    <row r="55" spans="1:8">
      <c r="A55" s="132" t="s">
        <v>566</v>
      </c>
      <c r="B55" s="179">
        <v>42568095.969999999</v>
      </c>
      <c r="C55" s="179">
        <v>28898939.149999999</v>
      </c>
      <c r="D55" s="178">
        <f t="shared" si="18"/>
        <v>71467035.120000005</v>
      </c>
      <c r="E55" s="179">
        <v>38080238.950000003</v>
      </c>
      <c r="F55" s="179">
        <v>35592217</v>
      </c>
      <c r="G55" s="178">
        <f t="shared" si="19"/>
        <v>33386796.170000002</v>
      </c>
      <c r="H55" s="180" t="s">
        <v>617</v>
      </c>
    </row>
    <row r="56" spans="1:8">
      <c r="A56" s="132" t="s">
        <v>568</v>
      </c>
      <c r="B56" s="178">
        <v>0</v>
      </c>
      <c r="C56" s="178">
        <v>0</v>
      </c>
      <c r="D56" s="178">
        <f t="shared" si="18"/>
        <v>0</v>
      </c>
      <c r="E56" s="178">
        <v>0</v>
      </c>
      <c r="F56" s="178">
        <v>0</v>
      </c>
      <c r="G56" s="178">
        <f t="shared" si="19"/>
        <v>0</v>
      </c>
      <c r="H56" s="180" t="s">
        <v>618</v>
      </c>
    </row>
    <row r="57" spans="1:8">
      <c r="A57" s="133" t="s">
        <v>570</v>
      </c>
      <c r="B57" s="179">
        <v>324606.84000000003</v>
      </c>
      <c r="C57" s="179">
        <v>155591.60999999999</v>
      </c>
      <c r="D57" s="178">
        <f t="shared" si="18"/>
        <v>480198.45</v>
      </c>
      <c r="E57" s="179">
        <v>357948.14</v>
      </c>
      <c r="F57" s="179">
        <v>357948.14</v>
      </c>
      <c r="G57" s="178">
        <f t="shared" si="19"/>
        <v>122250.31</v>
      </c>
      <c r="H57" s="180" t="s">
        <v>619</v>
      </c>
    </row>
    <row r="58" spans="1:8">
      <c r="A58" s="132" t="s">
        <v>572</v>
      </c>
      <c r="B58" s="178">
        <v>0</v>
      </c>
      <c r="C58" s="178">
        <v>0</v>
      </c>
      <c r="D58" s="178">
        <f t="shared" si="18"/>
        <v>0</v>
      </c>
      <c r="E58" s="178">
        <v>0</v>
      </c>
      <c r="F58" s="178">
        <v>0</v>
      </c>
      <c r="G58" s="178">
        <f t="shared" si="19"/>
        <v>0</v>
      </c>
      <c r="H58" s="180" t="s">
        <v>620</v>
      </c>
    </row>
    <row r="59" spans="1:8">
      <c r="A59" s="132" t="s">
        <v>574</v>
      </c>
      <c r="B59" s="178">
        <v>0</v>
      </c>
      <c r="C59" s="178">
        <v>0</v>
      </c>
      <c r="D59" s="178">
        <f t="shared" si="18"/>
        <v>0</v>
      </c>
      <c r="E59" s="178">
        <v>0</v>
      </c>
      <c r="F59" s="178">
        <v>0</v>
      </c>
      <c r="G59" s="178">
        <f t="shared" si="19"/>
        <v>0</v>
      </c>
      <c r="H59" s="180" t="s">
        <v>621</v>
      </c>
    </row>
    <row r="60" spans="1:8">
      <c r="A60" s="132" t="s">
        <v>576</v>
      </c>
      <c r="B60" s="178">
        <v>0</v>
      </c>
      <c r="C60" s="178">
        <v>0</v>
      </c>
      <c r="D60" s="178">
        <f t="shared" si="18"/>
        <v>0</v>
      </c>
      <c r="E60" s="178">
        <v>0</v>
      </c>
      <c r="F60" s="178">
        <v>0</v>
      </c>
      <c r="G60" s="178">
        <f t="shared" si="19"/>
        <v>0</v>
      </c>
      <c r="H60" s="180" t="s">
        <v>622</v>
      </c>
    </row>
    <row r="61" spans="1:8">
      <c r="A61" s="90" t="s">
        <v>578</v>
      </c>
      <c r="B61" s="178">
        <f>SUM(B62:B70)</f>
        <v>0</v>
      </c>
      <c r="C61" s="178">
        <f t="shared" ref="C61:G61" si="20">SUM(C62:C70)</f>
        <v>3797287.85</v>
      </c>
      <c r="D61" s="178">
        <f t="shared" si="20"/>
        <v>3797287.85</v>
      </c>
      <c r="E61" s="178">
        <f t="shared" si="20"/>
        <v>3576883.85</v>
      </c>
      <c r="F61" s="178">
        <f t="shared" si="20"/>
        <v>3576883.85</v>
      </c>
      <c r="G61" s="178">
        <f t="shared" si="20"/>
        <v>220404</v>
      </c>
    </row>
    <row r="62" spans="1:8">
      <c r="A62" s="132" t="s">
        <v>579</v>
      </c>
      <c r="B62" s="179">
        <v>0</v>
      </c>
      <c r="C62" s="179">
        <v>3267582.48</v>
      </c>
      <c r="D62" s="178">
        <f t="shared" ref="D62:D70" si="21">B62+C62</f>
        <v>3267582.48</v>
      </c>
      <c r="E62" s="179">
        <v>3267582.48</v>
      </c>
      <c r="F62" s="179">
        <v>3267582.48</v>
      </c>
      <c r="G62" s="178">
        <f t="shared" ref="G62:G70" si="22">D62-E62</f>
        <v>0</v>
      </c>
      <c r="H62" s="180" t="s">
        <v>623</v>
      </c>
    </row>
    <row r="63" spans="1:8">
      <c r="A63" s="132" t="s">
        <v>581</v>
      </c>
      <c r="B63" s="178">
        <v>0</v>
      </c>
      <c r="C63" s="178">
        <v>0</v>
      </c>
      <c r="D63" s="178">
        <f t="shared" si="21"/>
        <v>0</v>
      </c>
      <c r="E63" s="178">
        <v>0</v>
      </c>
      <c r="F63" s="178">
        <v>0</v>
      </c>
      <c r="G63" s="178">
        <f t="shared" si="22"/>
        <v>0</v>
      </c>
      <c r="H63" s="180" t="s">
        <v>624</v>
      </c>
    </row>
    <row r="64" spans="1:8">
      <c r="A64" s="132" t="s">
        <v>583</v>
      </c>
      <c r="B64" s="178">
        <v>0</v>
      </c>
      <c r="C64" s="178">
        <v>0</v>
      </c>
      <c r="D64" s="178">
        <f t="shared" si="21"/>
        <v>0</v>
      </c>
      <c r="E64" s="178">
        <v>0</v>
      </c>
      <c r="F64" s="178">
        <v>0</v>
      </c>
      <c r="G64" s="178">
        <f t="shared" si="22"/>
        <v>0</v>
      </c>
      <c r="H64" s="180" t="s">
        <v>625</v>
      </c>
    </row>
    <row r="65" spans="1:8">
      <c r="A65" s="132" t="s">
        <v>585</v>
      </c>
      <c r="B65" s="178">
        <v>0</v>
      </c>
      <c r="C65" s="178">
        <v>0</v>
      </c>
      <c r="D65" s="178">
        <f t="shared" si="21"/>
        <v>0</v>
      </c>
      <c r="E65" s="178">
        <v>0</v>
      </c>
      <c r="F65" s="178">
        <v>0</v>
      </c>
      <c r="G65" s="178">
        <f t="shared" si="22"/>
        <v>0</v>
      </c>
      <c r="H65" s="180" t="s">
        <v>626</v>
      </c>
    </row>
    <row r="66" spans="1:8">
      <c r="A66" s="132" t="s">
        <v>587</v>
      </c>
      <c r="B66" s="178">
        <v>0</v>
      </c>
      <c r="C66" s="178">
        <v>0</v>
      </c>
      <c r="D66" s="178">
        <f t="shared" si="21"/>
        <v>0</v>
      </c>
      <c r="E66" s="178">
        <v>0</v>
      </c>
      <c r="F66" s="178">
        <v>0</v>
      </c>
      <c r="G66" s="178">
        <f t="shared" si="22"/>
        <v>0</v>
      </c>
      <c r="H66" s="180" t="s">
        <v>627</v>
      </c>
    </row>
    <row r="67" spans="1:8">
      <c r="A67" s="132" t="s">
        <v>589</v>
      </c>
      <c r="B67" s="178">
        <v>0</v>
      </c>
      <c r="C67" s="178">
        <v>0</v>
      </c>
      <c r="D67" s="178">
        <f t="shared" si="21"/>
        <v>0</v>
      </c>
      <c r="E67" s="178">
        <v>0</v>
      </c>
      <c r="F67" s="178">
        <v>0</v>
      </c>
      <c r="G67" s="178">
        <f t="shared" si="22"/>
        <v>0</v>
      </c>
      <c r="H67" s="180" t="s">
        <v>628</v>
      </c>
    </row>
    <row r="68" spans="1:8">
      <c r="A68" s="132" t="s">
        <v>591</v>
      </c>
      <c r="B68" s="179">
        <v>0</v>
      </c>
      <c r="C68" s="179">
        <v>529705.37</v>
      </c>
      <c r="D68" s="178">
        <f t="shared" si="21"/>
        <v>529705.37</v>
      </c>
      <c r="E68" s="179">
        <v>309301.37</v>
      </c>
      <c r="F68" s="179">
        <v>309301.37</v>
      </c>
      <c r="G68" s="178">
        <f t="shared" si="22"/>
        <v>220404</v>
      </c>
      <c r="H68" s="180" t="s">
        <v>629</v>
      </c>
    </row>
    <row r="69" spans="1:8">
      <c r="A69" s="132" t="s">
        <v>593</v>
      </c>
      <c r="B69" s="178">
        <v>0</v>
      </c>
      <c r="C69" s="178">
        <v>0</v>
      </c>
      <c r="D69" s="178">
        <f t="shared" si="21"/>
        <v>0</v>
      </c>
      <c r="E69" s="178">
        <v>0</v>
      </c>
      <c r="F69" s="178">
        <v>0</v>
      </c>
      <c r="G69" s="178">
        <f t="shared" si="22"/>
        <v>0</v>
      </c>
      <c r="H69" s="180" t="s">
        <v>630</v>
      </c>
    </row>
    <row r="70" spans="1:8">
      <c r="A70" s="132" t="s">
        <v>595</v>
      </c>
      <c r="B70" s="178">
        <v>0</v>
      </c>
      <c r="C70" s="178">
        <v>0</v>
      </c>
      <c r="D70" s="178">
        <f t="shared" si="21"/>
        <v>0</v>
      </c>
      <c r="E70" s="178">
        <v>0</v>
      </c>
      <c r="F70" s="178">
        <v>0</v>
      </c>
      <c r="G70" s="178">
        <f t="shared" si="22"/>
        <v>0</v>
      </c>
      <c r="H70" s="180" t="s">
        <v>631</v>
      </c>
    </row>
    <row r="71" spans="1:8">
      <c r="A71" s="181" t="s">
        <v>632</v>
      </c>
      <c r="B71" s="183">
        <f>SUM(B72:B75)</f>
        <v>0</v>
      </c>
      <c r="C71" s="183">
        <f t="shared" ref="C71:G71" si="23">SUM(C72:C75)</f>
        <v>0</v>
      </c>
      <c r="D71" s="183">
        <f t="shared" si="23"/>
        <v>0</v>
      </c>
      <c r="E71" s="183">
        <f t="shared" si="23"/>
        <v>0</v>
      </c>
      <c r="F71" s="183">
        <f t="shared" si="23"/>
        <v>0</v>
      </c>
      <c r="G71" s="183">
        <f t="shared" si="23"/>
        <v>0</v>
      </c>
    </row>
    <row r="72" spans="1:8" ht="30">
      <c r="A72" s="132" t="s">
        <v>598</v>
      </c>
      <c r="B72" s="178">
        <v>0</v>
      </c>
      <c r="C72" s="178">
        <v>0</v>
      </c>
      <c r="D72" s="178">
        <f t="shared" ref="D72:D75" si="24">B72+C72</f>
        <v>0</v>
      </c>
      <c r="E72" s="178">
        <v>0</v>
      </c>
      <c r="F72" s="178">
        <v>0</v>
      </c>
      <c r="G72" s="178">
        <f t="shared" ref="G72:G75" si="25">D72-E72</f>
        <v>0</v>
      </c>
      <c r="H72" s="180" t="s">
        <v>633</v>
      </c>
    </row>
    <row r="73" spans="1:8" ht="30">
      <c r="A73" s="132" t="s">
        <v>600</v>
      </c>
      <c r="B73" s="178">
        <v>0</v>
      </c>
      <c r="C73" s="178">
        <v>0</v>
      </c>
      <c r="D73" s="178">
        <f t="shared" si="24"/>
        <v>0</v>
      </c>
      <c r="E73" s="178">
        <v>0</v>
      </c>
      <c r="F73" s="178">
        <v>0</v>
      </c>
      <c r="G73" s="178">
        <f t="shared" si="25"/>
        <v>0</v>
      </c>
      <c r="H73" s="180" t="s">
        <v>634</v>
      </c>
    </row>
    <row r="74" spans="1:8">
      <c r="A74" s="132" t="s">
        <v>602</v>
      </c>
      <c r="B74" s="178">
        <v>0</v>
      </c>
      <c r="C74" s="178">
        <v>0</v>
      </c>
      <c r="D74" s="178">
        <f t="shared" si="24"/>
        <v>0</v>
      </c>
      <c r="E74" s="178">
        <v>0</v>
      </c>
      <c r="F74" s="178">
        <v>0</v>
      </c>
      <c r="G74" s="178">
        <f t="shared" si="25"/>
        <v>0</v>
      </c>
      <c r="H74" s="180" t="s">
        <v>635</v>
      </c>
    </row>
    <row r="75" spans="1:8">
      <c r="A75" s="132" t="s">
        <v>604</v>
      </c>
      <c r="B75" s="178">
        <v>0</v>
      </c>
      <c r="C75" s="178">
        <v>0</v>
      </c>
      <c r="D75" s="178">
        <f t="shared" si="24"/>
        <v>0</v>
      </c>
      <c r="E75" s="178">
        <v>0</v>
      </c>
      <c r="F75" s="178">
        <v>0</v>
      </c>
      <c r="G75" s="178">
        <f t="shared" si="25"/>
        <v>0</v>
      </c>
      <c r="H75" s="180" t="s">
        <v>636</v>
      </c>
    </row>
    <row r="76" spans="1:8">
      <c r="A76" s="11"/>
      <c r="B76" s="184"/>
      <c r="C76" s="184"/>
      <c r="D76" s="184"/>
      <c r="E76" s="184"/>
      <c r="F76" s="184"/>
      <c r="G76" s="184"/>
    </row>
    <row r="77" spans="1:8">
      <c r="A77" s="16" t="s">
        <v>511</v>
      </c>
      <c r="B77" s="182">
        <f>B9+B43</f>
        <v>90909767.24000001</v>
      </c>
      <c r="C77" s="182">
        <f t="shared" ref="C77:G77" si="26">C9+C43</f>
        <v>88543951.629999995</v>
      </c>
      <c r="D77" s="182">
        <f t="shared" si="26"/>
        <v>179453718.87</v>
      </c>
      <c r="E77" s="182">
        <f t="shared" si="26"/>
        <v>110122886.64</v>
      </c>
      <c r="F77" s="182">
        <f t="shared" si="26"/>
        <v>106547193.55</v>
      </c>
      <c r="G77" s="182">
        <f t="shared" si="26"/>
        <v>69330832.230000004</v>
      </c>
    </row>
    <row r="78" spans="1:8">
      <c r="A78" s="85"/>
      <c r="B78" s="185"/>
      <c r="C78" s="185"/>
      <c r="D78" s="185"/>
      <c r="E78" s="185"/>
      <c r="F78" s="185"/>
      <c r="G78" s="185"/>
      <c r="H78" s="163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A22" sqref="A22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7109375" customWidth="1"/>
    <col min="7" max="7" width="18.28515625" customWidth="1"/>
  </cols>
  <sheetData>
    <row r="1" spans="1:7" ht="21">
      <c r="A1" s="141" t="s">
        <v>637</v>
      </c>
      <c r="B1" s="119"/>
      <c r="C1" s="119"/>
      <c r="D1" s="119"/>
      <c r="E1" s="119"/>
      <c r="F1" s="119"/>
      <c r="G1" s="119"/>
    </row>
    <row r="2" spans="1:7">
      <c r="A2" s="38" t="s">
        <v>122</v>
      </c>
      <c r="B2" s="39"/>
      <c r="C2" s="39"/>
      <c r="D2" s="39"/>
      <c r="E2" s="39"/>
      <c r="F2" s="39"/>
      <c r="G2" s="40"/>
    </row>
    <row r="3" spans="1:7">
      <c r="A3" s="44" t="s">
        <v>306</v>
      </c>
      <c r="B3" s="45"/>
      <c r="C3" s="45"/>
      <c r="D3" s="45"/>
      <c r="E3" s="45"/>
      <c r="F3" s="45"/>
      <c r="G3" s="46"/>
    </row>
    <row r="4" spans="1:7">
      <c r="A4" s="44" t="s">
        <v>638</v>
      </c>
      <c r="B4" s="45"/>
      <c r="C4" s="45"/>
      <c r="D4" s="45"/>
      <c r="E4" s="45"/>
      <c r="F4" s="45"/>
      <c r="G4" s="46"/>
    </row>
    <row r="5" spans="1:7">
      <c r="A5" s="44" t="s">
        <v>169</v>
      </c>
      <c r="B5" s="45"/>
      <c r="C5" s="45"/>
      <c r="D5" s="45"/>
      <c r="E5" s="45"/>
      <c r="F5" s="45"/>
      <c r="G5" s="46"/>
    </row>
    <row r="6" spans="1:7">
      <c r="A6" s="47" t="s">
        <v>2</v>
      </c>
      <c r="B6" s="48"/>
      <c r="C6" s="48"/>
      <c r="D6" s="48"/>
      <c r="E6" s="48"/>
      <c r="F6" s="48"/>
      <c r="G6" s="49"/>
    </row>
    <row r="7" spans="1:7">
      <c r="A7" s="121" t="s">
        <v>639</v>
      </c>
      <c r="B7" s="145" t="s">
        <v>308</v>
      </c>
      <c r="C7" s="145"/>
      <c r="D7" s="145"/>
      <c r="E7" s="145"/>
      <c r="F7" s="145"/>
      <c r="G7" s="145" t="s">
        <v>309</v>
      </c>
    </row>
    <row r="8" spans="1:7" ht="30">
      <c r="A8" s="123"/>
      <c r="B8" s="53" t="s">
        <v>310</v>
      </c>
      <c r="C8" s="186" t="s">
        <v>544</v>
      </c>
      <c r="D8" s="186" t="s">
        <v>240</v>
      </c>
      <c r="E8" s="186" t="s">
        <v>195</v>
      </c>
      <c r="F8" s="186" t="s">
        <v>212</v>
      </c>
      <c r="G8" s="187"/>
    </row>
    <row r="9" spans="1:7">
      <c r="A9" s="125" t="s">
        <v>640</v>
      </c>
      <c r="B9" s="188">
        <f>B10+B11+B12+B15+B16+B19</f>
        <v>20011231.43</v>
      </c>
      <c r="C9" s="188">
        <f t="shared" ref="C9:G9" si="0">C10+C11+C12+C15+C16+C19</f>
        <v>-3565042.52</v>
      </c>
      <c r="D9" s="188">
        <f t="shared" si="0"/>
        <v>16446188.91</v>
      </c>
      <c r="E9" s="188">
        <f t="shared" si="0"/>
        <v>16240545.02</v>
      </c>
      <c r="F9" s="188">
        <f t="shared" si="0"/>
        <v>16240545.02</v>
      </c>
      <c r="G9" s="188">
        <f t="shared" si="0"/>
        <v>205643.8900000006</v>
      </c>
    </row>
    <row r="10" spans="1:7">
      <c r="A10" s="90" t="s">
        <v>641</v>
      </c>
      <c r="B10" s="189">
        <v>20011231.43</v>
      </c>
      <c r="C10" s="189">
        <v>-3565042.52</v>
      </c>
      <c r="D10" s="190">
        <f>B10+C10</f>
        <v>16446188.91</v>
      </c>
      <c r="E10" s="189">
        <v>16240545.02</v>
      </c>
      <c r="F10" s="189">
        <v>16240545.02</v>
      </c>
      <c r="G10" s="190">
        <f>D10-E10</f>
        <v>205643.8900000006</v>
      </c>
    </row>
    <row r="11" spans="1:7">
      <c r="A11" s="90" t="s">
        <v>642</v>
      </c>
      <c r="B11" s="190">
        <v>0</v>
      </c>
      <c r="C11" s="190">
        <v>0</v>
      </c>
      <c r="D11" s="190">
        <f>B11+C11</f>
        <v>0</v>
      </c>
      <c r="E11" s="190">
        <v>0</v>
      </c>
      <c r="F11" s="190">
        <v>0</v>
      </c>
      <c r="G11" s="190">
        <f>D11-E11</f>
        <v>0</v>
      </c>
    </row>
    <row r="12" spans="1:7">
      <c r="A12" s="90" t="s">
        <v>643</v>
      </c>
      <c r="B12" s="190">
        <f>B13+B14</f>
        <v>0</v>
      </c>
      <c r="C12" s="190">
        <f t="shared" ref="C12:G12" si="1">C13+C14</f>
        <v>0</v>
      </c>
      <c r="D12" s="190">
        <f t="shared" si="1"/>
        <v>0</v>
      </c>
      <c r="E12" s="190">
        <f t="shared" si="1"/>
        <v>0</v>
      </c>
      <c r="F12" s="190">
        <f t="shared" si="1"/>
        <v>0</v>
      </c>
      <c r="G12" s="190">
        <f t="shared" si="1"/>
        <v>0</v>
      </c>
    </row>
    <row r="13" spans="1:7">
      <c r="A13" s="130" t="s">
        <v>644</v>
      </c>
      <c r="B13" s="190">
        <v>0</v>
      </c>
      <c r="C13" s="190">
        <v>0</v>
      </c>
      <c r="D13" s="190">
        <f>B13+C13</f>
        <v>0</v>
      </c>
      <c r="E13" s="190">
        <v>0</v>
      </c>
      <c r="F13" s="190">
        <v>0</v>
      </c>
      <c r="G13" s="190">
        <f>D13-E13</f>
        <v>0</v>
      </c>
    </row>
    <row r="14" spans="1:7">
      <c r="A14" s="130" t="s">
        <v>645</v>
      </c>
      <c r="B14" s="190">
        <v>0</v>
      </c>
      <c r="C14" s="190">
        <v>0</v>
      </c>
      <c r="D14" s="190">
        <f>B14+C14</f>
        <v>0</v>
      </c>
      <c r="E14" s="190">
        <v>0</v>
      </c>
      <c r="F14" s="190">
        <v>0</v>
      </c>
      <c r="G14" s="190">
        <f>D14-E14</f>
        <v>0</v>
      </c>
    </row>
    <row r="15" spans="1:7">
      <c r="A15" s="90" t="s">
        <v>646</v>
      </c>
      <c r="B15" s="190">
        <v>0</v>
      </c>
      <c r="C15" s="190">
        <v>0</v>
      </c>
      <c r="D15" s="190">
        <f>B15+C15</f>
        <v>0</v>
      </c>
      <c r="E15" s="190">
        <v>0</v>
      </c>
      <c r="F15" s="190">
        <v>0</v>
      </c>
      <c r="G15" s="190">
        <f>D15-E15</f>
        <v>0</v>
      </c>
    </row>
    <row r="16" spans="1:7" ht="30">
      <c r="A16" s="181" t="s">
        <v>647</v>
      </c>
      <c r="B16" s="190">
        <f>B17+B18</f>
        <v>0</v>
      </c>
      <c r="C16" s="190">
        <f t="shared" ref="C16:G16" si="2">C17+C18</f>
        <v>0</v>
      </c>
      <c r="D16" s="190">
        <f t="shared" si="2"/>
        <v>0</v>
      </c>
      <c r="E16" s="190">
        <f t="shared" si="2"/>
        <v>0</v>
      </c>
      <c r="F16" s="190">
        <f t="shared" si="2"/>
        <v>0</v>
      </c>
      <c r="G16" s="190">
        <f t="shared" si="2"/>
        <v>0</v>
      </c>
    </row>
    <row r="17" spans="1:7">
      <c r="A17" s="130" t="s">
        <v>648</v>
      </c>
      <c r="B17" s="190">
        <v>0</v>
      </c>
      <c r="C17" s="190">
        <v>0</v>
      </c>
      <c r="D17" s="190">
        <f>B17+C17</f>
        <v>0</v>
      </c>
      <c r="E17" s="190">
        <v>0</v>
      </c>
      <c r="F17" s="190">
        <v>0</v>
      </c>
      <c r="G17" s="190">
        <f>D17-E17</f>
        <v>0</v>
      </c>
    </row>
    <row r="18" spans="1:7">
      <c r="A18" s="130" t="s">
        <v>649</v>
      </c>
      <c r="B18" s="190">
        <v>0</v>
      </c>
      <c r="C18" s="190">
        <v>0</v>
      </c>
      <c r="D18" s="190">
        <f>B18+C18</f>
        <v>0</v>
      </c>
      <c r="E18" s="190">
        <v>0</v>
      </c>
      <c r="F18" s="190">
        <v>0</v>
      </c>
      <c r="G18" s="190">
        <f>D18-E18</f>
        <v>0</v>
      </c>
    </row>
    <row r="19" spans="1:7">
      <c r="A19" s="90" t="s">
        <v>650</v>
      </c>
      <c r="B19" s="190">
        <v>0</v>
      </c>
      <c r="C19" s="190">
        <v>0</v>
      </c>
      <c r="D19" s="190">
        <f>B19+C19</f>
        <v>0</v>
      </c>
      <c r="E19" s="190">
        <v>0</v>
      </c>
      <c r="F19" s="190">
        <v>0</v>
      </c>
      <c r="G19" s="190">
        <f>D19-E19</f>
        <v>0</v>
      </c>
    </row>
    <row r="20" spans="1:7">
      <c r="A20" s="11"/>
      <c r="B20" s="191"/>
      <c r="C20" s="191"/>
      <c r="D20" s="191"/>
      <c r="E20" s="191"/>
      <c r="F20" s="191"/>
      <c r="G20" s="191"/>
    </row>
    <row r="21" spans="1:7">
      <c r="A21" s="192" t="s">
        <v>651</v>
      </c>
      <c r="B21" s="188">
        <f>B22+B23+B24+B27+B28+B31</f>
        <v>491070.43</v>
      </c>
      <c r="C21" s="188">
        <f t="shared" ref="C21:G21" si="3">C22+C23+C24+C27+C28+C31</f>
        <v>1414868.23</v>
      </c>
      <c r="D21" s="188">
        <f t="shared" si="3"/>
        <v>1905938.66</v>
      </c>
      <c r="E21" s="188">
        <f t="shared" si="3"/>
        <v>1844267.51</v>
      </c>
      <c r="F21" s="188">
        <f t="shared" si="3"/>
        <v>1844267.51</v>
      </c>
      <c r="G21" s="188">
        <f t="shared" si="3"/>
        <v>61671.149999999907</v>
      </c>
    </row>
    <row r="22" spans="1:7">
      <c r="A22" s="90" t="s">
        <v>641</v>
      </c>
      <c r="B22" s="189">
        <v>491070.43</v>
      </c>
      <c r="C22" s="189">
        <v>1414868.23</v>
      </c>
      <c r="D22" s="190">
        <f>B22+C22</f>
        <v>1905938.66</v>
      </c>
      <c r="E22" s="189">
        <v>1844267.51</v>
      </c>
      <c r="F22" s="189">
        <v>1844267.51</v>
      </c>
      <c r="G22" s="190">
        <f>D22-E22</f>
        <v>61671.149999999907</v>
      </c>
    </row>
    <row r="23" spans="1:7">
      <c r="A23" s="90" t="s">
        <v>642</v>
      </c>
      <c r="B23" s="190">
        <v>0</v>
      </c>
      <c r="C23" s="190">
        <v>0</v>
      </c>
      <c r="D23" s="190">
        <f>B23+C23</f>
        <v>0</v>
      </c>
      <c r="E23" s="190">
        <v>0</v>
      </c>
      <c r="F23" s="190">
        <v>0</v>
      </c>
      <c r="G23" s="190">
        <f>D23-E23</f>
        <v>0</v>
      </c>
    </row>
    <row r="24" spans="1:7">
      <c r="A24" s="90" t="s">
        <v>643</v>
      </c>
      <c r="B24" s="190">
        <f>B25+B26</f>
        <v>0</v>
      </c>
      <c r="C24" s="190">
        <f>C25+C26</f>
        <v>0</v>
      </c>
      <c r="D24" s="190">
        <f>D25+D26</f>
        <v>0</v>
      </c>
      <c r="E24" s="190">
        <f t="shared" ref="E24:G24" si="4">E25+E26</f>
        <v>0</v>
      </c>
      <c r="F24" s="190">
        <f t="shared" si="4"/>
        <v>0</v>
      </c>
      <c r="G24" s="190">
        <f t="shared" si="4"/>
        <v>0</v>
      </c>
    </row>
    <row r="25" spans="1:7">
      <c r="A25" s="130" t="s">
        <v>644</v>
      </c>
      <c r="B25" s="190">
        <v>0</v>
      </c>
      <c r="C25" s="190">
        <v>0</v>
      </c>
      <c r="D25" s="190">
        <f>B25+C25</f>
        <v>0</v>
      </c>
      <c r="E25" s="190">
        <v>0</v>
      </c>
      <c r="F25" s="190">
        <v>0</v>
      </c>
      <c r="G25" s="190">
        <f>D25-E25</f>
        <v>0</v>
      </c>
    </row>
    <row r="26" spans="1:7">
      <c r="A26" s="130" t="s">
        <v>645</v>
      </c>
      <c r="B26" s="190">
        <v>0</v>
      </c>
      <c r="C26" s="190">
        <v>0</v>
      </c>
      <c r="D26" s="190">
        <f>B26+C26</f>
        <v>0</v>
      </c>
      <c r="E26" s="190">
        <v>0</v>
      </c>
      <c r="F26" s="190">
        <v>0</v>
      </c>
      <c r="G26" s="190">
        <f>D26-E26</f>
        <v>0</v>
      </c>
    </row>
    <row r="27" spans="1:7">
      <c r="A27" s="90" t="s">
        <v>646</v>
      </c>
      <c r="B27" s="190">
        <v>0</v>
      </c>
      <c r="C27" s="190">
        <v>0</v>
      </c>
      <c r="D27" s="190">
        <f>B27+C27</f>
        <v>0</v>
      </c>
      <c r="E27" s="190">
        <v>0</v>
      </c>
      <c r="F27" s="190">
        <v>0</v>
      </c>
      <c r="G27" s="190">
        <f>D27-E27</f>
        <v>0</v>
      </c>
    </row>
    <row r="28" spans="1:7" ht="30">
      <c r="A28" s="181" t="s">
        <v>647</v>
      </c>
      <c r="B28" s="190">
        <f>B29+B30</f>
        <v>0</v>
      </c>
      <c r="C28" s="190">
        <f t="shared" ref="C28:G28" si="5">C29+C30</f>
        <v>0</v>
      </c>
      <c r="D28" s="190">
        <f t="shared" si="5"/>
        <v>0</v>
      </c>
      <c r="E28" s="190">
        <f t="shared" si="5"/>
        <v>0</v>
      </c>
      <c r="F28" s="190">
        <f t="shared" si="5"/>
        <v>0</v>
      </c>
      <c r="G28" s="190">
        <f t="shared" si="5"/>
        <v>0</v>
      </c>
    </row>
    <row r="29" spans="1:7">
      <c r="A29" s="130" t="s">
        <v>648</v>
      </c>
      <c r="B29" s="190">
        <v>0</v>
      </c>
      <c r="C29" s="190">
        <v>0</v>
      </c>
      <c r="D29" s="190">
        <f>B29+C29</f>
        <v>0</v>
      </c>
      <c r="E29" s="190">
        <v>0</v>
      </c>
      <c r="F29" s="190">
        <v>0</v>
      </c>
      <c r="G29" s="190">
        <f>D29-E29</f>
        <v>0</v>
      </c>
    </row>
    <row r="30" spans="1:7">
      <c r="A30" s="130" t="s">
        <v>649</v>
      </c>
      <c r="B30" s="190">
        <v>0</v>
      </c>
      <c r="C30" s="190">
        <v>0</v>
      </c>
      <c r="D30" s="190">
        <f>B30+C30</f>
        <v>0</v>
      </c>
      <c r="E30" s="190">
        <v>0</v>
      </c>
      <c r="F30" s="190">
        <v>0</v>
      </c>
      <c r="G30" s="190">
        <f>D30-E30</f>
        <v>0</v>
      </c>
    </row>
    <row r="31" spans="1:7">
      <c r="A31" s="90" t="s">
        <v>650</v>
      </c>
      <c r="B31" s="190">
        <v>0</v>
      </c>
      <c r="C31" s="190">
        <v>0</v>
      </c>
      <c r="D31" s="190">
        <f>B31+C31</f>
        <v>0</v>
      </c>
      <c r="E31" s="190">
        <v>0</v>
      </c>
      <c r="F31" s="190">
        <v>0</v>
      </c>
      <c r="G31" s="190">
        <f>D31-E31</f>
        <v>0</v>
      </c>
    </row>
    <row r="32" spans="1:7">
      <c r="A32" s="11"/>
      <c r="B32" s="191"/>
      <c r="C32" s="191"/>
      <c r="D32" s="191"/>
      <c r="E32" s="191"/>
      <c r="F32" s="191"/>
      <c r="G32" s="191"/>
    </row>
    <row r="33" spans="1:7">
      <c r="A33" s="16" t="s">
        <v>652</v>
      </c>
      <c r="B33" s="188">
        <f>B9+B21</f>
        <v>20502301.859999999</v>
      </c>
      <c r="C33" s="188">
        <f t="shared" ref="C33:G33" si="6">C9+C21</f>
        <v>-2150174.29</v>
      </c>
      <c r="D33" s="188">
        <f t="shared" si="6"/>
        <v>18352127.57</v>
      </c>
      <c r="E33" s="188">
        <f t="shared" si="6"/>
        <v>18084812.530000001</v>
      </c>
      <c r="F33" s="188">
        <f t="shared" si="6"/>
        <v>18084812.530000001</v>
      </c>
      <c r="G33" s="188">
        <f t="shared" si="6"/>
        <v>267315.0400000005</v>
      </c>
    </row>
    <row r="34" spans="1:7">
      <c r="A34" s="161"/>
      <c r="B34" s="193"/>
      <c r="C34" s="193"/>
      <c r="D34" s="193"/>
      <c r="E34" s="193"/>
      <c r="F34" s="193"/>
      <c r="G34" s="193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workbookViewId="0">
      <selection activeCell="A25" sqref="A25"/>
    </sheetView>
  </sheetViews>
  <sheetFormatPr baseColWidth="10" defaultRowHeight="11.25"/>
  <cols>
    <col min="1" max="1" width="77.85546875" style="197" customWidth="1"/>
    <col min="2" max="6" width="14.42578125" style="197" customWidth="1"/>
    <col min="7" max="16384" width="11.42578125" style="197"/>
  </cols>
  <sheetData>
    <row r="1" spans="1:6" ht="45.95" customHeight="1">
      <c r="A1" s="194" t="s">
        <v>653</v>
      </c>
      <c r="B1" s="195"/>
      <c r="C1" s="195"/>
      <c r="D1" s="195"/>
      <c r="E1" s="195"/>
      <c r="F1" s="196"/>
    </row>
    <row r="2" spans="1:6">
      <c r="A2" s="198"/>
      <c r="B2" s="199" t="s">
        <v>236</v>
      </c>
      <c r="C2" s="199"/>
      <c r="D2" s="199"/>
      <c r="E2" s="199"/>
      <c r="F2" s="200"/>
    </row>
    <row r="3" spans="1:6">
      <c r="A3" s="201" t="s">
        <v>4</v>
      </c>
      <c r="B3" s="202" t="s">
        <v>654</v>
      </c>
      <c r="C3" s="203" t="s">
        <v>655</v>
      </c>
      <c r="D3" s="202" t="s">
        <v>656</v>
      </c>
      <c r="E3" s="202" t="s">
        <v>657</v>
      </c>
      <c r="F3" s="201" t="s">
        <v>658</v>
      </c>
    </row>
    <row r="4" spans="1:6" ht="5.0999999999999996" customHeight="1">
      <c r="A4" s="204"/>
      <c r="B4" s="205"/>
      <c r="C4" s="205"/>
      <c r="D4" s="205"/>
      <c r="E4" s="205"/>
      <c r="F4" s="205"/>
    </row>
    <row r="5" spans="1:6" ht="11.25" customHeight="1">
      <c r="A5" s="206" t="s">
        <v>659</v>
      </c>
      <c r="B5" s="207">
        <f t="shared" ref="B5:E5" si="0">+B6+B37</f>
        <v>0</v>
      </c>
      <c r="C5" s="207">
        <f t="shared" si="0"/>
        <v>11744357.84</v>
      </c>
      <c r="D5" s="207">
        <f t="shared" si="0"/>
        <v>17683458.18</v>
      </c>
      <c r="E5" s="207">
        <f t="shared" si="0"/>
        <v>20258817.419999998</v>
      </c>
      <c r="F5" s="207"/>
    </row>
    <row r="6" spans="1:6" ht="12.75">
      <c r="A6" s="208" t="s">
        <v>242</v>
      </c>
      <c r="B6" s="209">
        <f t="shared" ref="B6:E6" si="1">+B7+B15+B27+B30+B36</f>
        <v>0</v>
      </c>
      <c r="C6" s="209">
        <f t="shared" si="1"/>
        <v>360419.52</v>
      </c>
      <c r="D6" s="209">
        <f t="shared" si="1"/>
        <v>630943.35</v>
      </c>
      <c r="E6" s="209">
        <f t="shared" si="1"/>
        <v>1304244.5899999999</v>
      </c>
      <c r="F6" s="209"/>
    </row>
    <row r="7" spans="1:6" ht="12.75">
      <c r="A7" s="210" t="s">
        <v>660</v>
      </c>
      <c r="B7" s="211">
        <f t="shared" ref="B7:E7" si="2">+B8+B9+B10+B11+B12+B13+B14</f>
        <v>0</v>
      </c>
      <c r="C7" s="211">
        <f t="shared" si="2"/>
        <v>164858.44</v>
      </c>
      <c r="D7" s="211">
        <f t="shared" si="2"/>
        <v>261210.96</v>
      </c>
      <c r="E7" s="211">
        <f t="shared" si="2"/>
        <v>505275.4</v>
      </c>
      <c r="F7" s="211"/>
    </row>
    <row r="8" spans="1:6" ht="12.75">
      <c r="A8" s="212" t="s">
        <v>661</v>
      </c>
      <c r="B8" s="213">
        <v>0</v>
      </c>
      <c r="C8" s="213">
        <v>30824</v>
      </c>
      <c r="D8" s="213">
        <v>35751</v>
      </c>
      <c r="E8" s="213">
        <v>37130</v>
      </c>
      <c r="F8" s="213"/>
    </row>
    <row r="9" spans="1:6" ht="12.75">
      <c r="A9" s="214" t="s">
        <v>662</v>
      </c>
      <c r="B9" s="213">
        <v>0</v>
      </c>
      <c r="C9" s="213">
        <v>0</v>
      </c>
      <c r="D9" s="213">
        <v>0</v>
      </c>
      <c r="E9" s="213">
        <v>0</v>
      </c>
      <c r="F9" s="213"/>
    </row>
    <row r="10" spans="1:6" ht="12.75">
      <c r="A10" s="214" t="s">
        <v>663</v>
      </c>
      <c r="B10" s="213">
        <v>0</v>
      </c>
      <c r="C10" s="213">
        <v>0</v>
      </c>
      <c r="D10" s="213">
        <v>0</v>
      </c>
      <c r="E10" s="213">
        <v>0</v>
      </c>
      <c r="F10" s="213"/>
    </row>
    <row r="11" spans="1:6" ht="12.75">
      <c r="A11" s="214" t="s">
        <v>664</v>
      </c>
      <c r="B11" s="213">
        <v>0</v>
      </c>
      <c r="C11" s="213">
        <v>15113.4</v>
      </c>
      <c r="D11" s="213">
        <v>27795.7</v>
      </c>
      <c r="E11" s="213">
        <v>42928.28</v>
      </c>
      <c r="F11" s="213"/>
    </row>
    <row r="12" spans="1:6" ht="12.75">
      <c r="A12" s="214" t="s">
        <v>665</v>
      </c>
      <c r="B12" s="213">
        <v>0</v>
      </c>
      <c r="C12" s="213">
        <v>81921.039999999994</v>
      </c>
      <c r="D12" s="213">
        <v>99747.39</v>
      </c>
      <c r="E12" s="213">
        <v>115016.36</v>
      </c>
      <c r="F12" s="213"/>
    </row>
    <row r="13" spans="1:6" ht="12.75">
      <c r="A13" s="214" t="s">
        <v>666</v>
      </c>
      <c r="B13" s="213">
        <v>0</v>
      </c>
      <c r="C13" s="213">
        <v>37000</v>
      </c>
      <c r="D13" s="213">
        <v>97916.87</v>
      </c>
      <c r="E13" s="213">
        <v>310200.76</v>
      </c>
      <c r="F13" s="213"/>
    </row>
    <row r="14" spans="1:6" ht="12.75">
      <c r="A14" s="214" t="s">
        <v>667</v>
      </c>
      <c r="B14" s="213">
        <v>0</v>
      </c>
      <c r="C14" s="213">
        <v>0</v>
      </c>
      <c r="D14" s="213">
        <v>0</v>
      </c>
      <c r="E14" s="213">
        <v>0</v>
      </c>
      <c r="F14" s="213"/>
    </row>
    <row r="15" spans="1:6" ht="12.75">
      <c r="A15" s="215" t="s">
        <v>668</v>
      </c>
      <c r="B15" s="211">
        <f t="shared" ref="B15" si="3">SUM(B16:B26)</f>
        <v>0</v>
      </c>
      <c r="C15" s="211">
        <f t="shared" ref="C15:E15" si="4">SUM(C16:C26)</f>
        <v>0</v>
      </c>
      <c r="D15" s="211">
        <f t="shared" si="4"/>
        <v>0</v>
      </c>
      <c r="E15" s="211">
        <f t="shared" si="4"/>
        <v>0</v>
      </c>
      <c r="F15" s="211"/>
    </row>
    <row r="16" spans="1:6" ht="12.75">
      <c r="A16" s="212" t="s">
        <v>669</v>
      </c>
      <c r="B16" s="216">
        <v>0</v>
      </c>
      <c r="C16" s="216">
        <v>0</v>
      </c>
      <c r="D16" s="216">
        <v>0</v>
      </c>
      <c r="E16" s="216">
        <v>0</v>
      </c>
      <c r="F16" s="216"/>
    </row>
    <row r="17" spans="1:6" ht="12.75">
      <c r="A17" s="214" t="s">
        <v>670</v>
      </c>
      <c r="B17" s="216">
        <v>0</v>
      </c>
      <c r="C17" s="216">
        <v>0</v>
      </c>
      <c r="D17" s="216">
        <v>0</v>
      </c>
      <c r="E17" s="216">
        <v>0</v>
      </c>
      <c r="F17" s="216"/>
    </row>
    <row r="18" spans="1:6" ht="12.75">
      <c r="A18" s="214" t="s">
        <v>671</v>
      </c>
      <c r="B18" s="216">
        <v>0</v>
      </c>
      <c r="C18" s="216">
        <v>0</v>
      </c>
      <c r="D18" s="216">
        <v>0</v>
      </c>
      <c r="E18" s="216">
        <v>0</v>
      </c>
      <c r="F18" s="216"/>
    </row>
    <row r="19" spans="1:6" ht="12.75">
      <c r="A19" s="214" t="s">
        <v>672</v>
      </c>
      <c r="B19" s="216">
        <v>0</v>
      </c>
      <c r="C19" s="216">
        <v>0</v>
      </c>
      <c r="D19" s="216">
        <v>0</v>
      </c>
      <c r="E19" s="216">
        <v>0</v>
      </c>
      <c r="F19" s="216"/>
    </row>
    <row r="20" spans="1:6" ht="12.75">
      <c r="A20" s="214" t="s">
        <v>673</v>
      </c>
      <c r="B20" s="216">
        <v>0</v>
      </c>
      <c r="C20" s="216">
        <v>0</v>
      </c>
      <c r="D20" s="216">
        <v>0</v>
      </c>
      <c r="E20" s="216">
        <v>0</v>
      </c>
      <c r="F20" s="216"/>
    </row>
    <row r="21" spans="1:6" ht="12.75">
      <c r="A21" s="214" t="s">
        <v>674</v>
      </c>
      <c r="B21" s="216">
        <v>0</v>
      </c>
      <c r="C21" s="216">
        <v>0</v>
      </c>
      <c r="D21" s="216">
        <v>0</v>
      </c>
      <c r="E21" s="216">
        <v>0</v>
      </c>
      <c r="F21" s="216"/>
    </row>
    <row r="22" spans="1:6" ht="12.75">
      <c r="A22" s="214" t="s">
        <v>675</v>
      </c>
      <c r="B22" s="216">
        <v>0</v>
      </c>
      <c r="C22" s="216">
        <v>0</v>
      </c>
      <c r="D22" s="216">
        <v>0</v>
      </c>
      <c r="E22" s="216">
        <v>0</v>
      </c>
      <c r="F22" s="216"/>
    </row>
    <row r="23" spans="1:6" ht="12.75">
      <c r="A23" s="214" t="s">
        <v>676</v>
      </c>
      <c r="B23" s="216">
        <v>0</v>
      </c>
      <c r="C23" s="216">
        <v>0</v>
      </c>
      <c r="D23" s="216">
        <v>0</v>
      </c>
      <c r="E23" s="216">
        <v>0</v>
      </c>
      <c r="F23" s="216"/>
    </row>
    <row r="24" spans="1:6" ht="12.75">
      <c r="A24" s="214" t="s">
        <v>677</v>
      </c>
      <c r="B24" s="216">
        <v>0</v>
      </c>
      <c r="C24" s="216">
        <v>0</v>
      </c>
      <c r="D24" s="216">
        <v>0</v>
      </c>
      <c r="E24" s="216">
        <v>0</v>
      </c>
      <c r="F24" s="216"/>
    </row>
    <row r="25" spans="1:6" ht="12.75">
      <c r="A25" s="214" t="s">
        <v>678</v>
      </c>
      <c r="B25" s="216">
        <v>0</v>
      </c>
      <c r="C25" s="216">
        <v>0</v>
      </c>
      <c r="D25" s="216">
        <v>0</v>
      </c>
      <c r="E25" s="216">
        <v>0</v>
      </c>
      <c r="F25" s="216"/>
    </row>
    <row r="26" spans="1:6" ht="12.75">
      <c r="A26" s="217" t="s">
        <v>679</v>
      </c>
      <c r="B26" s="216">
        <v>0</v>
      </c>
      <c r="C26" s="216">
        <v>0</v>
      </c>
      <c r="D26" s="216">
        <v>0</v>
      </c>
      <c r="E26" s="216">
        <v>0</v>
      </c>
      <c r="F26" s="218"/>
    </row>
    <row r="27" spans="1:6" ht="12.75">
      <c r="A27" s="215" t="s">
        <v>680</v>
      </c>
      <c r="B27" s="211">
        <f t="shared" ref="B27:E27" si="5">+B29+B28</f>
        <v>0</v>
      </c>
      <c r="C27" s="211">
        <f t="shared" si="5"/>
        <v>195561.08</v>
      </c>
      <c r="D27" s="211">
        <f t="shared" si="5"/>
        <v>369732.39</v>
      </c>
      <c r="E27" s="211">
        <f t="shared" si="5"/>
        <v>798969.19</v>
      </c>
      <c r="F27" s="211"/>
    </row>
    <row r="28" spans="1:6" ht="12.75">
      <c r="A28" s="212" t="s">
        <v>681</v>
      </c>
      <c r="B28" s="216">
        <v>0</v>
      </c>
      <c r="C28" s="216">
        <v>195561.08</v>
      </c>
      <c r="D28" s="216">
        <v>369732.39</v>
      </c>
      <c r="E28" s="216">
        <v>798969.19</v>
      </c>
      <c r="F28" s="216"/>
    </row>
    <row r="29" spans="1:6" ht="12.75">
      <c r="A29" s="214" t="s">
        <v>682</v>
      </c>
      <c r="B29" s="219">
        <v>0</v>
      </c>
      <c r="C29" s="219">
        <v>0</v>
      </c>
      <c r="D29" s="219">
        <v>0</v>
      </c>
      <c r="E29" s="219">
        <v>0</v>
      </c>
      <c r="F29" s="219"/>
    </row>
    <row r="30" spans="1:6" ht="12.75">
      <c r="A30" s="215" t="s">
        <v>683</v>
      </c>
      <c r="B30" s="211">
        <f t="shared" ref="B30:E30" si="6">+B31+B32+B33+B34+B35</f>
        <v>0</v>
      </c>
      <c r="C30" s="211">
        <f t="shared" si="6"/>
        <v>0</v>
      </c>
      <c r="D30" s="211">
        <f t="shared" si="6"/>
        <v>0</v>
      </c>
      <c r="E30" s="211">
        <f t="shared" si="6"/>
        <v>0</v>
      </c>
      <c r="F30" s="211"/>
    </row>
    <row r="31" spans="1:6" ht="12.75">
      <c r="A31" s="212" t="s">
        <v>684</v>
      </c>
      <c r="B31" s="216">
        <v>0</v>
      </c>
      <c r="C31" s="216">
        <v>0</v>
      </c>
      <c r="D31" s="216">
        <v>0</v>
      </c>
      <c r="E31" s="216">
        <v>0</v>
      </c>
      <c r="F31" s="216"/>
    </row>
    <row r="32" spans="1:6" ht="12.75">
      <c r="A32" s="214" t="s">
        <v>685</v>
      </c>
      <c r="B32" s="216">
        <v>0</v>
      </c>
      <c r="C32" s="216">
        <v>0</v>
      </c>
      <c r="D32" s="216">
        <v>0</v>
      </c>
      <c r="E32" s="216">
        <v>0</v>
      </c>
      <c r="F32" s="216"/>
    </row>
    <row r="33" spans="1:6" ht="12.75">
      <c r="A33" s="214" t="s">
        <v>686</v>
      </c>
      <c r="B33" s="216">
        <v>0</v>
      </c>
      <c r="C33" s="216">
        <v>0</v>
      </c>
      <c r="D33" s="216">
        <v>0</v>
      </c>
      <c r="E33" s="216">
        <v>0</v>
      </c>
      <c r="F33" s="216"/>
    </row>
    <row r="34" spans="1:6" ht="12.75">
      <c r="A34" s="214" t="s">
        <v>687</v>
      </c>
      <c r="B34" s="216">
        <v>0</v>
      </c>
      <c r="C34" s="216">
        <v>0</v>
      </c>
      <c r="D34" s="216">
        <v>0</v>
      </c>
      <c r="E34" s="216">
        <v>0</v>
      </c>
      <c r="F34" s="216"/>
    </row>
    <row r="35" spans="1:6" ht="12.75">
      <c r="A35" s="217" t="s">
        <v>688</v>
      </c>
      <c r="B35" s="216">
        <v>0</v>
      </c>
      <c r="C35" s="216">
        <v>0</v>
      </c>
      <c r="D35" s="216">
        <v>0</v>
      </c>
      <c r="E35" s="216">
        <v>0</v>
      </c>
      <c r="F35" s="216"/>
    </row>
    <row r="36" spans="1:6" ht="12.75">
      <c r="A36" s="215" t="s">
        <v>689</v>
      </c>
      <c r="B36" s="211">
        <v>0</v>
      </c>
      <c r="C36" s="211">
        <v>0</v>
      </c>
      <c r="D36" s="211">
        <v>0</v>
      </c>
      <c r="E36" s="211">
        <v>0</v>
      </c>
      <c r="F36" s="211"/>
    </row>
    <row r="37" spans="1:6" ht="12.75">
      <c r="A37" s="208" t="s">
        <v>690</v>
      </c>
      <c r="B37" s="207">
        <f t="shared" ref="B37:E37" si="7">+B38+B47+B52+B55+B56</f>
        <v>0</v>
      </c>
      <c r="C37" s="207">
        <f t="shared" si="7"/>
        <v>11383938.32</v>
      </c>
      <c r="D37" s="207">
        <f t="shared" si="7"/>
        <v>17052514.829999998</v>
      </c>
      <c r="E37" s="207">
        <f t="shared" si="7"/>
        <v>18954572.829999998</v>
      </c>
      <c r="F37" s="207"/>
    </row>
    <row r="38" spans="1:6" ht="12.75">
      <c r="A38" s="215" t="s">
        <v>691</v>
      </c>
      <c r="B38" s="211">
        <f t="shared" ref="B38:E38" si="8">+B39+B40+B41+B42+B43+B44+B45+B46</f>
        <v>0</v>
      </c>
      <c r="C38" s="211">
        <f t="shared" si="8"/>
        <v>0</v>
      </c>
      <c r="D38" s="211">
        <f t="shared" si="8"/>
        <v>0</v>
      </c>
      <c r="E38" s="211">
        <f t="shared" si="8"/>
        <v>0</v>
      </c>
      <c r="F38" s="211"/>
    </row>
    <row r="39" spans="1:6" ht="12.75">
      <c r="A39" s="220" t="s">
        <v>692</v>
      </c>
      <c r="B39" s="221">
        <v>0</v>
      </c>
      <c r="C39" s="221">
        <v>0</v>
      </c>
      <c r="D39" s="221">
        <v>0</v>
      </c>
      <c r="E39" s="221">
        <v>0</v>
      </c>
      <c r="F39" s="221"/>
    </row>
    <row r="40" spans="1:6" ht="4.5" customHeight="1">
      <c r="A40" s="220" t="s">
        <v>693</v>
      </c>
      <c r="B40" s="221">
        <v>0</v>
      </c>
      <c r="C40" s="221">
        <v>0</v>
      </c>
      <c r="D40" s="221">
        <v>0</v>
      </c>
      <c r="E40" s="221">
        <v>0</v>
      </c>
      <c r="F40" s="221"/>
    </row>
    <row r="41" spans="1:6" ht="12.75">
      <c r="A41" s="220" t="s">
        <v>694</v>
      </c>
      <c r="B41" s="221">
        <v>0</v>
      </c>
      <c r="C41" s="221">
        <v>0</v>
      </c>
      <c r="D41" s="221">
        <v>0</v>
      </c>
      <c r="E41" s="221">
        <v>0</v>
      </c>
      <c r="F41" s="221"/>
    </row>
    <row r="42" spans="1:6" ht="12.75">
      <c r="A42" s="220" t="s">
        <v>695</v>
      </c>
      <c r="B42" s="221">
        <v>0</v>
      </c>
      <c r="C42" s="221">
        <v>0</v>
      </c>
      <c r="D42" s="221">
        <v>0</v>
      </c>
      <c r="E42" s="221">
        <v>0</v>
      </c>
      <c r="F42" s="221"/>
    </row>
    <row r="43" spans="1:6" ht="12.75">
      <c r="A43" s="220" t="s">
        <v>696</v>
      </c>
      <c r="B43" s="221">
        <v>0</v>
      </c>
      <c r="C43" s="221">
        <v>0</v>
      </c>
      <c r="D43" s="221">
        <v>0</v>
      </c>
      <c r="E43" s="221">
        <v>0</v>
      </c>
      <c r="F43" s="221"/>
    </row>
    <row r="44" spans="1:6" ht="12.75">
      <c r="A44" s="220" t="s">
        <v>697</v>
      </c>
      <c r="B44" s="221">
        <v>0</v>
      </c>
      <c r="C44" s="221">
        <v>0</v>
      </c>
      <c r="D44" s="221">
        <v>0</v>
      </c>
      <c r="E44" s="221">
        <v>0</v>
      </c>
      <c r="F44" s="221"/>
    </row>
    <row r="45" spans="1:6" ht="12.75">
      <c r="A45" s="220" t="s">
        <v>698</v>
      </c>
      <c r="B45" s="221">
        <v>0</v>
      </c>
      <c r="C45" s="221">
        <v>0</v>
      </c>
      <c r="D45" s="221">
        <v>0</v>
      </c>
      <c r="E45" s="221">
        <v>0</v>
      </c>
      <c r="F45" s="221"/>
    </row>
    <row r="46" spans="1:6" ht="12.75">
      <c r="A46" s="220" t="s">
        <v>699</v>
      </c>
      <c r="B46" s="221">
        <v>0</v>
      </c>
      <c r="C46" s="221">
        <v>0</v>
      </c>
      <c r="D46" s="221">
        <v>0</v>
      </c>
      <c r="E46" s="221">
        <v>0</v>
      </c>
      <c r="F46" s="221"/>
    </row>
    <row r="47" spans="1:6" ht="12.75">
      <c r="A47" s="215" t="s">
        <v>700</v>
      </c>
      <c r="B47" s="211">
        <f t="shared" ref="B47" si="9">SUM(B48:B51)</f>
        <v>0</v>
      </c>
      <c r="C47" s="211">
        <f t="shared" ref="C47:E47" si="10">SUM(C48:C51)</f>
        <v>0</v>
      </c>
      <c r="D47" s="211">
        <f t="shared" si="10"/>
        <v>0</v>
      </c>
      <c r="E47" s="211">
        <f t="shared" si="10"/>
        <v>0</v>
      </c>
      <c r="F47" s="211"/>
    </row>
    <row r="48" spans="1:6" ht="12.75">
      <c r="A48" s="220" t="s">
        <v>701</v>
      </c>
      <c r="B48" s="221">
        <v>0</v>
      </c>
      <c r="C48" s="221">
        <v>0</v>
      </c>
      <c r="D48" s="221">
        <v>0</v>
      </c>
      <c r="E48" s="221">
        <v>0</v>
      </c>
      <c r="F48" s="221"/>
    </row>
    <row r="49" spans="1:6" ht="12.75">
      <c r="A49" s="220" t="s">
        <v>702</v>
      </c>
      <c r="B49" s="221">
        <v>0</v>
      </c>
      <c r="C49" s="221">
        <v>0</v>
      </c>
      <c r="D49" s="221">
        <v>0</v>
      </c>
      <c r="E49" s="221">
        <v>0</v>
      </c>
      <c r="F49" s="221"/>
    </row>
    <row r="50" spans="1:6" ht="12.75">
      <c r="A50" s="220" t="s">
        <v>703</v>
      </c>
      <c r="B50" s="221">
        <v>0</v>
      </c>
      <c r="C50" s="221">
        <v>0</v>
      </c>
      <c r="D50" s="221">
        <v>0</v>
      </c>
      <c r="E50" s="221">
        <v>0</v>
      </c>
      <c r="F50" s="221"/>
    </row>
    <row r="51" spans="1:6" ht="12.75">
      <c r="A51" s="220" t="s">
        <v>704</v>
      </c>
      <c r="B51" s="221">
        <v>0</v>
      </c>
      <c r="C51" s="221">
        <v>0</v>
      </c>
      <c r="D51" s="221">
        <v>0</v>
      </c>
      <c r="E51" s="221">
        <v>0</v>
      </c>
      <c r="F51" s="221"/>
    </row>
    <row r="52" spans="1:6" ht="12.75">
      <c r="A52" s="215" t="s">
        <v>705</v>
      </c>
      <c r="B52" s="211">
        <f t="shared" ref="B52:E52" si="11">B53+B54</f>
        <v>0</v>
      </c>
      <c r="C52" s="211">
        <f t="shared" si="11"/>
        <v>0</v>
      </c>
      <c r="D52" s="211">
        <f t="shared" si="11"/>
        <v>0</v>
      </c>
      <c r="E52" s="211">
        <f t="shared" si="11"/>
        <v>0</v>
      </c>
      <c r="F52" s="211"/>
    </row>
    <row r="53" spans="1:6" ht="12.75">
      <c r="A53" s="220" t="s">
        <v>706</v>
      </c>
      <c r="B53" s="221">
        <v>0</v>
      </c>
      <c r="C53" s="221">
        <v>0</v>
      </c>
      <c r="D53" s="221">
        <v>0</v>
      </c>
      <c r="E53" s="221">
        <v>0</v>
      </c>
      <c r="F53" s="221"/>
    </row>
    <row r="54" spans="1:6" ht="12.75">
      <c r="A54" s="220" t="s">
        <v>707</v>
      </c>
      <c r="B54" s="221">
        <v>0</v>
      </c>
      <c r="C54" s="221">
        <v>0</v>
      </c>
      <c r="D54" s="221">
        <v>0</v>
      </c>
      <c r="E54" s="221">
        <v>0</v>
      </c>
      <c r="F54" s="221"/>
    </row>
    <row r="55" spans="1:6" ht="12.75">
      <c r="A55" s="215" t="s">
        <v>708</v>
      </c>
      <c r="B55" s="211">
        <v>0</v>
      </c>
      <c r="C55" s="211">
        <v>0</v>
      </c>
      <c r="D55" s="211">
        <v>0</v>
      </c>
      <c r="E55" s="211">
        <v>0</v>
      </c>
      <c r="F55" s="211"/>
    </row>
    <row r="56" spans="1:6" ht="12.75">
      <c r="A56" s="215" t="s">
        <v>709</v>
      </c>
      <c r="B56" s="211">
        <v>0</v>
      </c>
      <c r="C56" s="211">
        <v>11383938.32</v>
      </c>
      <c r="D56" s="211">
        <v>17052514.829999998</v>
      </c>
      <c r="E56" s="211">
        <v>18954572.829999998</v>
      </c>
      <c r="F56" s="211"/>
    </row>
    <row r="57" spans="1:6" ht="12.75">
      <c r="A57" s="222"/>
      <c r="B57" s="223"/>
      <c r="C57" s="223"/>
      <c r="D57" s="223"/>
      <c r="E57" s="223"/>
      <c r="F57" s="223"/>
    </row>
    <row r="58" spans="1:6" ht="13.5" thickBot="1">
      <c r="A58" s="223"/>
      <c r="B58" s="224"/>
      <c r="C58" s="224"/>
      <c r="D58" s="224"/>
      <c r="E58" s="224"/>
      <c r="F58" s="224"/>
    </row>
    <row r="59" spans="1:6" ht="13.5" thickBot="1">
      <c r="A59" s="225" t="s">
        <v>210</v>
      </c>
      <c r="B59" s="226" t="s">
        <v>710</v>
      </c>
      <c r="C59" s="226" t="s">
        <v>710</v>
      </c>
      <c r="D59" s="226"/>
      <c r="E59" s="226"/>
      <c r="F59" s="226"/>
    </row>
    <row r="60" spans="1:6" ht="12.75">
      <c r="A60" s="208" t="s">
        <v>711</v>
      </c>
      <c r="B60" s="209">
        <f t="shared" ref="B60:E60" si="12">+B61-B62</f>
        <v>0</v>
      </c>
      <c r="C60" s="209">
        <f t="shared" si="12"/>
        <v>0</v>
      </c>
      <c r="D60" s="209">
        <f t="shared" si="12"/>
        <v>0</v>
      </c>
      <c r="E60" s="209">
        <f t="shared" si="12"/>
        <v>0</v>
      </c>
      <c r="F60" s="209"/>
    </row>
    <row r="61" spans="1:6" ht="12.75">
      <c r="A61" s="214" t="s">
        <v>712</v>
      </c>
      <c r="B61" s="227">
        <v>0</v>
      </c>
      <c r="C61" s="227">
        <v>0</v>
      </c>
      <c r="D61" s="227">
        <v>0</v>
      </c>
      <c r="E61" s="227">
        <v>0</v>
      </c>
      <c r="F61" s="227"/>
    </row>
    <row r="62" spans="1:6" ht="12.75" customHeight="1">
      <c r="A62" s="217" t="s">
        <v>713</v>
      </c>
      <c r="B62" s="228">
        <v>0</v>
      </c>
      <c r="C62" s="228">
        <v>0</v>
      </c>
      <c r="D62" s="228">
        <v>0</v>
      </c>
      <c r="E62" s="228">
        <v>0</v>
      </c>
      <c r="F62" s="228"/>
    </row>
    <row r="63" spans="1:6" ht="12.75">
      <c r="A63" s="223"/>
      <c r="B63" s="229"/>
      <c r="C63" s="229"/>
      <c r="D63" s="229"/>
      <c r="E63" s="229"/>
      <c r="F63" s="229"/>
    </row>
    <row r="64" spans="1:6" ht="13.5" thickBot="1">
      <c r="A64" s="230"/>
      <c r="B64" s="224"/>
      <c r="C64" s="224"/>
      <c r="D64" s="224"/>
      <c r="E64" s="224"/>
      <c r="F64" s="224"/>
    </row>
    <row r="65" spans="1:6" ht="19.5" customHeight="1" thickBot="1">
      <c r="A65" s="225" t="s">
        <v>210</v>
      </c>
      <c r="B65" s="226" t="s">
        <v>710</v>
      </c>
      <c r="C65" s="226" t="s">
        <v>710</v>
      </c>
      <c r="D65" s="226"/>
      <c r="E65" s="226"/>
      <c r="F65" s="226"/>
    </row>
    <row r="66" spans="1:6" ht="12.75">
      <c r="A66" s="208" t="s">
        <v>714</v>
      </c>
      <c r="B66" s="209">
        <f>+B67-B68</f>
        <v>0</v>
      </c>
      <c r="C66" s="209">
        <f>+C67-C68</f>
        <v>0</v>
      </c>
      <c r="D66" s="209">
        <f>+D67-D68</f>
        <v>0</v>
      </c>
      <c r="E66" s="209">
        <f>+E67-E68</f>
        <v>0</v>
      </c>
      <c r="F66" s="209"/>
    </row>
    <row r="67" spans="1:6" ht="12.75">
      <c r="A67" s="231" t="s">
        <v>668</v>
      </c>
      <c r="B67" s="232">
        <v>0</v>
      </c>
      <c r="C67" s="232">
        <v>0</v>
      </c>
      <c r="D67" s="232">
        <v>0</v>
      </c>
      <c r="E67" s="232">
        <v>0</v>
      </c>
      <c r="F67" s="232"/>
    </row>
    <row r="68" spans="1:6" ht="12.75">
      <c r="A68" s="214" t="s">
        <v>715</v>
      </c>
      <c r="B68" s="233">
        <v>0</v>
      </c>
      <c r="C68" s="233">
        <v>0</v>
      </c>
      <c r="D68" s="233">
        <v>0</v>
      </c>
      <c r="E68" s="233">
        <v>0</v>
      </c>
      <c r="F68" s="233"/>
    </row>
    <row r="69" spans="1:6" ht="12.75">
      <c r="A69" s="208" t="s">
        <v>716</v>
      </c>
      <c r="B69" s="209">
        <f t="shared" ref="B69:E69" si="13">+B70-B71</f>
        <v>0</v>
      </c>
      <c r="C69" s="209">
        <f t="shared" si="13"/>
        <v>0</v>
      </c>
      <c r="D69" s="209">
        <f t="shared" si="13"/>
        <v>0</v>
      </c>
      <c r="E69" s="209">
        <f t="shared" si="13"/>
        <v>0</v>
      </c>
      <c r="F69" s="209"/>
    </row>
    <row r="70" spans="1:6" ht="12.75">
      <c r="A70" s="231" t="s">
        <v>717</v>
      </c>
      <c r="B70" s="232">
        <v>0</v>
      </c>
      <c r="C70" s="232">
        <v>0</v>
      </c>
      <c r="D70" s="232">
        <v>0</v>
      </c>
      <c r="E70" s="232">
        <v>0</v>
      </c>
      <c r="F70" s="232"/>
    </row>
    <row r="71" spans="1:6" ht="12.75">
      <c r="A71" s="217" t="s">
        <v>718</v>
      </c>
      <c r="B71" s="228">
        <v>0</v>
      </c>
      <c r="C71" s="228">
        <v>0</v>
      </c>
      <c r="D71" s="228">
        <v>0</v>
      </c>
      <c r="E71" s="228">
        <v>0</v>
      </c>
      <c r="F71" s="228"/>
    </row>
    <row r="72" spans="1:6" ht="5.0999999999999996" customHeight="1">
      <c r="A72" s="223"/>
      <c r="B72" s="223"/>
      <c r="C72" s="223"/>
      <c r="D72" s="223"/>
      <c r="E72" s="223"/>
      <c r="F72" s="223"/>
    </row>
    <row r="73" spans="1:6" ht="12.75">
      <c r="A73" s="223"/>
      <c r="B73" s="223"/>
      <c r="C73" s="229"/>
      <c r="D73" s="223"/>
      <c r="E73" s="223"/>
      <c r="F73" s="223"/>
    </row>
    <row r="74" spans="1:6" ht="12.75">
      <c r="A74" s="223" t="s">
        <v>719</v>
      </c>
      <c r="B74" s="223"/>
      <c r="C74" s="223"/>
      <c r="D74" s="223"/>
      <c r="E74" s="223"/>
      <c r="F74" s="223"/>
    </row>
  </sheetData>
  <mergeCells count="2">
    <mergeCell ref="A1:F1"/>
    <mergeCell ref="B2:E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sqref="A1:XFD1048576"/>
    </sheetView>
  </sheetViews>
  <sheetFormatPr baseColWidth="10" defaultColWidth="11.42578125" defaultRowHeight="15"/>
  <cols>
    <col min="1" max="1" width="103" style="136" bestFit="1" customWidth="1"/>
    <col min="2" max="7" width="20.7109375" style="136" customWidth="1"/>
    <col min="8" max="16384" width="11.42578125" style="136"/>
  </cols>
  <sheetData>
    <row r="1" spans="1:7">
      <c r="A1" s="234" t="s">
        <v>720</v>
      </c>
      <c r="B1" s="235"/>
      <c r="C1" s="235"/>
      <c r="D1" s="235"/>
      <c r="E1" s="235"/>
      <c r="F1" s="235"/>
      <c r="G1" s="236"/>
    </row>
    <row r="2" spans="1:7">
      <c r="A2" s="41" t="s">
        <v>721</v>
      </c>
      <c r="B2" s="237"/>
      <c r="C2" s="237"/>
      <c r="D2" s="237"/>
      <c r="E2" s="237"/>
      <c r="F2" s="237"/>
      <c r="G2" s="43"/>
    </row>
    <row r="3" spans="1:7">
      <c r="A3" s="47" t="s">
        <v>2</v>
      </c>
      <c r="B3" s="48"/>
      <c r="C3" s="48"/>
      <c r="D3" s="48"/>
      <c r="E3" s="48"/>
      <c r="F3" s="48"/>
      <c r="G3" s="49"/>
    </row>
    <row r="4" spans="1:7">
      <c r="A4" s="238" t="s">
        <v>722</v>
      </c>
      <c r="B4" s="239">
        <v>2018</v>
      </c>
      <c r="C4" s="239">
        <v>2019</v>
      </c>
      <c r="D4" s="239">
        <v>2020</v>
      </c>
      <c r="E4" s="239">
        <v>2021</v>
      </c>
      <c r="F4" s="239">
        <v>2022</v>
      </c>
      <c r="G4" s="239">
        <v>2023</v>
      </c>
    </row>
    <row r="5" spans="1:7" ht="32.25">
      <c r="A5" s="146"/>
      <c r="B5" s="240" t="s">
        <v>723</v>
      </c>
      <c r="C5" s="240" t="s">
        <v>724</v>
      </c>
      <c r="D5" s="240" t="s">
        <v>725</v>
      </c>
      <c r="E5" s="240" t="s">
        <v>726</v>
      </c>
      <c r="F5" s="240" t="s">
        <v>727</v>
      </c>
      <c r="G5" s="241" t="s">
        <v>728</v>
      </c>
    </row>
    <row r="6" spans="1:7">
      <c r="A6" s="242" t="s">
        <v>729</v>
      </c>
      <c r="B6" s="243">
        <f>SUM(B8:B19)</f>
        <v>0</v>
      </c>
      <c r="C6" s="243">
        <f t="shared" ref="C6:G6" si="0">SUM(C8:C19)</f>
        <v>0</v>
      </c>
      <c r="D6" s="243">
        <f t="shared" si="0"/>
        <v>0</v>
      </c>
      <c r="E6" s="243">
        <f t="shared" si="0"/>
        <v>0</v>
      </c>
      <c r="F6" s="243">
        <f t="shared" si="0"/>
        <v>0</v>
      </c>
      <c r="G6" s="243">
        <f t="shared" si="0"/>
        <v>61025662.959999993</v>
      </c>
    </row>
    <row r="7" spans="1:7">
      <c r="A7" s="244" t="s">
        <v>730</v>
      </c>
      <c r="B7" s="245"/>
      <c r="C7" s="245"/>
      <c r="D7" s="245"/>
      <c r="E7" s="245"/>
      <c r="F7" s="245"/>
      <c r="G7" s="245"/>
    </row>
    <row r="8" spans="1:7">
      <c r="A8" s="246" t="s">
        <v>731</v>
      </c>
      <c r="B8" s="247">
        <v>0</v>
      </c>
      <c r="C8" s="247">
        <v>0</v>
      </c>
      <c r="D8" s="247">
        <v>0</v>
      </c>
      <c r="E8" s="247">
        <v>0</v>
      </c>
      <c r="F8" s="247">
        <v>0</v>
      </c>
      <c r="G8" s="247">
        <v>37130</v>
      </c>
    </row>
    <row r="9" spans="1:7">
      <c r="A9" s="246" t="s">
        <v>732</v>
      </c>
      <c r="B9" s="247">
        <v>0</v>
      </c>
      <c r="C9" s="247">
        <v>0</v>
      </c>
      <c r="D9" s="247">
        <v>0</v>
      </c>
      <c r="E9" s="247">
        <v>0</v>
      </c>
      <c r="F9" s="247">
        <v>0</v>
      </c>
      <c r="G9" s="247">
        <v>0</v>
      </c>
    </row>
    <row r="10" spans="1:7">
      <c r="A10" s="246" t="s">
        <v>733</v>
      </c>
      <c r="B10" s="247">
        <v>0</v>
      </c>
      <c r="C10" s="247">
        <v>0</v>
      </c>
      <c r="D10" s="247">
        <v>0</v>
      </c>
      <c r="E10" s="247">
        <v>0</v>
      </c>
      <c r="F10" s="247">
        <v>0</v>
      </c>
      <c r="G10" s="247">
        <v>0</v>
      </c>
    </row>
    <row r="11" spans="1:7">
      <c r="A11" s="246" t="s">
        <v>734</v>
      </c>
      <c r="B11" s="247">
        <v>0</v>
      </c>
      <c r="C11" s="247">
        <v>0</v>
      </c>
      <c r="D11" s="247">
        <v>0</v>
      </c>
      <c r="E11" s="247">
        <v>0</v>
      </c>
      <c r="F11" s="247">
        <v>0</v>
      </c>
      <c r="G11" s="247">
        <v>42928.28</v>
      </c>
    </row>
    <row r="12" spans="1:7">
      <c r="A12" s="246" t="s">
        <v>735</v>
      </c>
      <c r="B12" s="247">
        <v>0</v>
      </c>
      <c r="C12" s="247">
        <v>0</v>
      </c>
      <c r="D12" s="247">
        <v>0</v>
      </c>
      <c r="E12" s="247">
        <v>0</v>
      </c>
      <c r="F12" s="247">
        <v>0</v>
      </c>
      <c r="G12" s="247">
        <v>115016.36</v>
      </c>
    </row>
    <row r="13" spans="1:7">
      <c r="A13" s="246" t="s">
        <v>736</v>
      </c>
      <c r="B13" s="247">
        <v>0</v>
      </c>
      <c r="C13" s="247">
        <v>0</v>
      </c>
      <c r="D13" s="247">
        <v>0</v>
      </c>
      <c r="E13" s="247">
        <v>0</v>
      </c>
      <c r="F13" s="247">
        <v>0</v>
      </c>
      <c r="G13" s="247">
        <v>310200.76</v>
      </c>
    </row>
    <row r="14" spans="1:7">
      <c r="A14" s="246" t="s">
        <v>737</v>
      </c>
      <c r="B14" s="247">
        <v>0</v>
      </c>
      <c r="C14" s="247">
        <v>0</v>
      </c>
      <c r="D14" s="247">
        <v>0</v>
      </c>
      <c r="E14" s="247">
        <v>0</v>
      </c>
      <c r="F14" s="247">
        <v>0</v>
      </c>
      <c r="G14" s="247">
        <v>0</v>
      </c>
    </row>
    <row r="15" spans="1:7">
      <c r="A15" s="246" t="s">
        <v>738</v>
      </c>
      <c r="B15" s="247">
        <v>0</v>
      </c>
      <c r="C15" s="247">
        <v>0</v>
      </c>
      <c r="D15" s="247">
        <v>0</v>
      </c>
      <c r="E15" s="247">
        <v>0</v>
      </c>
      <c r="F15" s="247">
        <v>0</v>
      </c>
      <c r="G15" s="247">
        <v>59721418.369999997</v>
      </c>
    </row>
    <row r="16" spans="1:7">
      <c r="A16" s="246" t="s">
        <v>739</v>
      </c>
      <c r="B16" s="247">
        <v>0</v>
      </c>
      <c r="C16" s="247">
        <v>0</v>
      </c>
      <c r="D16" s="247">
        <v>0</v>
      </c>
      <c r="E16" s="247">
        <v>0</v>
      </c>
      <c r="F16" s="247">
        <v>0</v>
      </c>
      <c r="G16" s="247">
        <v>0</v>
      </c>
    </row>
    <row r="17" spans="1:7">
      <c r="A17" s="246" t="s">
        <v>740</v>
      </c>
      <c r="B17" s="247">
        <v>0</v>
      </c>
      <c r="C17" s="247">
        <v>0</v>
      </c>
      <c r="D17" s="247">
        <v>0</v>
      </c>
      <c r="E17" s="247">
        <v>0</v>
      </c>
      <c r="F17" s="247">
        <v>0</v>
      </c>
      <c r="G17" s="247">
        <v>798969.19</v>
      </c>
    </row>
    <row r="18" spans="1:7">
      <c r="A18" s="246" t="s">
        <v>741</v>
      </c>
      <c r="B18" s="247">
        <v>0</v>
      </c>
      <c r="C18" s="247">
        <v>0</v>
      </c>
      <c r="D18" s="247">
        <v>0</v>
      </c>
      <c r="E18" s="247">
        <v>0</v>
      </c>
      <c r="F18" s="247">
        <v>0</v>
      </c>
      <c r="G18" s="247">
        <v>0</v>
      </c>
    </row>
    <row r="19" spans="1:7">
      <c r="A19" s="246" t="s">
        <v>742</v>
      </c>
      <c r="B19" s="247">
        <v>0</v>
      </c>
      <c r="C19" s="247">
        <v>0</v>
      </c>
      <c r="D19" s="247">
        <v>0</v>
      </c>
      <c r="E19" s="247">
        <v>0</v>
      </c>
      <c r="F19" s="247">
        <v>0</v>
      </c>
      <c r="G19" s="247">
        <v>0</v>
      </c>
    </row>
    <row r="20" spans="1:7">
      <c r="A20" s="248"/>
      <c r="B20" s="249"/>
      <c r="C20" s="249"/>
      <c r="D20" s="249"/>
      <c r="E20" s="249"/>
      <c r="F20" s="249"/>
      <c r="G20" s="249"/>
    </row>
    <row r="21" spans="1:7">
      <c r="A21" s="244" t="s">
        <v>743</v>
      </c>
      <c r="B21" s="245">
        <f>SUM(B22:B26)</f>
        <v>0</v>
      </c>
      <c r="C21" s="245">
        <f t="shared" ref="C21:F21" si="1">SUM(C22:C26)</f>
        <v>0</v>
      </c>
      <c r="D21" s="245">
        <f t="shared" si="1"/>
        <v>0</v>
      </c>
      <c r="E21" s="245">
        <f t="shared" si="1"/>
        <v>0</v>
      </c>
      <c r="F21" s="245">
        <f t="shared" si="1"/>
        <v>0</v>
      </c>
      <c r="G21" s="245">
        <f>SUM(G22:G26)</f>
        <v>24208943.350000001</v>
      </c>
    </row>
    <row r="22" spans="1:7">
      <c r="A22" s="246" t="s">
        <v>744</v>
      </c>
      <c r="B22" s="247">
        <v>0</v>
      </c>
      <c r="C22" s="247">
        <v>0</v>
      </c>
      <c r="D22" s="247">
        <v>0</v>
      </c>
      <c r="E22" s="247">
        <v>0</v>
      </c>
      <c r="F22" s="247">
        <v>0</v>
      </c>
      <c r="G22" s="247">
        <v>23664083.350000001</v>
      </c>
    </row>
    <row r="23" spans="1:7">
      <c r="A23" s="246" t="s">
        <v>745</v>
      </c>
      <c r="B23" s="247">
        <v>0</v>
      </c>
      <c r="C23" s="247">
        <v>0</v>
      </c>
      <c r="D23" s="247">
        <v>0</v>
      </c>
      <c r="E23" s="247">
        <v>0</v>
      </c>
      <c r="F23" s="247">
        <v>0</v>
      </c>
      <c r="G23" s="247">
        <v>544860</v>
      </c>
    </row>
    <row r="24" spans="1:7">
      <c r="A24" s="246" t="s">
        <v>746</v>
      </c>
      <c r="B24" s="247">
        <v>0</v>
      </c>
      <c r="C24" s="247">
        <v>0</v>
      </c>
      <c r="D24" s="247">
        <v>0</v>
      </c>
      <c r="E24" s="247">
        <v>0</v>
      </c>
      <c r="F24" s="247">
        <v>0</v>
      </c>
      <c r="G24" s="247">
        <v>0</v>
      </c>
    </row>
    <row r="25" spans="1:7">
      <c r="A25" s="246" t="s">
        <v>747</v>
      </c>
      <c r="B25" s="247">
        <v>0</v>
      </c>
      <c r="C25" s="247">
        <v>0</v>
      </c>
      <c r="D25" s="247">
        <v>0</v>
      </c>
      <c r="E25" s="247">
        <v>0</v>
      </c>
      <c r="F25" s="247">
        <v>0</v>
      </c>
      <c r="G25" s="247">
        <v>0</v>
      </c>
    </row>
    <row r="26" spans="1:7">
      <c r="A26" s="246" t="s">
        <v>748</v>
      </c>
      <c r="B26" s="247">
        <v>0</v>
      </c>
      <c r="C26" s="247">
        <v>0</v>
      </c>
      <c r="D26" s="247">
        <v>0</v>
      </c>
      <c r="E26" s="247">
        <v>0</v>
      </c>
      <c r="F26" s="247">
        <v>0</v>
      </c>
      <c r="G26" s="247">
        <v>0</v>
      </c>
    </row>
    <row r="27" spans="1:7">
      <c r="A27" s="248"/>
      <c r="B27" s="249"/>
      <c r="C27" s="249"/>
      <c r="D27" s="249"/>
      <c r="E27" s="249"/>
      <c r="F27" s="249"/>
      <c r="G27" s="249"/>
    </row>
    <row r="28" spans="1:7">
      <c r="A28" s="244" t="s">
        <v>749</v>
      </c>
      <c r="B28" s="245">
        <f>B29</f>
        <v>0</v>
      </c>
      <c r="C28" s="245">
        <f t="shared" ref="C28:G28" si="2">C29</f>
        <v>0</v>
      </c>
      <c r="D28" s="245">
        <f t="shared" si="2"/>
        <v>0</v>
      </c>
      <c r="E28" s="245">
        <f t="shared" si="2"/>
        <v>0</v>
      </c>
      <c r="F28" s="245">
        <f t="shared" si="2"/>
        <v>0</v>
      </c>
      <c r="G28" s="245">
        <f t="shared" si="2"/>
        <v>0</v>
      </c>
    </row>
    <row r="29" spans="1:7">
      <c r="A29" s="246" t="s">
        <v>298</v>
      </c>
      <c r="B29" s="247">
        <v>0</v>
      </c>
      <c r="C29" s="247">
        <v>0</v>
      </c>
      <c r="D29" s="247">
        <v>0</v>
      </c>
      <c r="E29" s="247">
        <v>0</v>
      </c>
      <c r="F29" s="247">
        <v>0</v>
      </c>
      <c r="G29" s="247">
        <v>0</v>
      </c>
    </row>
    <row r="30" spans="1:7">
      <c r="A30" s="248"/>
      <c r="B30" s="249"/>
      <c r="C30" s="249"/>
      <c r="D30" s="249"/>
      <c r="E30" s="249"/>
      <c r="F30" s="249"/>
      <c r="G30" s="249"/>
    </row>
    <row r="31" spans="1:7">
      <c r="A31" s="244" t="s">
        <v>750</v>
      </c>
      <c r="B31" s="245">
        <f>B6+B21+B28</f>
        <v>0</v>
      </c>
      <c r="C31" s="245">
        <f t="shared" ref="C31:F31" si="3">C6+C21+C28</f>
        <v>0</v>
      </c>
      <c r="D31" s="245">
        <f t="shared" si="3"/>
        <v>0</v>
      </c>
      <c r="E31" s="245">
        <f t="shared" si="3"/>
        <v>0</v>
      </c>
      <c r="F31" s="245">
        <f t="shared" si="3"/>
        <v>0</v>
      </c>
      <c r="G31" s="245">
        <f>G6+G21+G28</f>
        <v>85234606.310000002</v>
      </c>
    </row>
    <row r="32" spans="1:7">
      <c r="A32" s="248"/>
      <c r="B32" s="249"/>
      <c r="C32" s="249"/>
      <c r="D32" s="249"/>
      <c r="E32" s="249"/>
      <c r="F32" s="249"/>
      <c r="G32" s="249"/>
    </row>
    <row r="33" spans="1:7">
      <c r="A33" s="244" t="s">
        <v>300</v>
      </c>
      <c r="B33" s="249"/>
      <c r="C33" s="249"/>
      <c r="D33" s="249"/>
      <c r="E33" s="249"/>
      <c r="F33" s="249"/>
      <c r="G33" s="249"/>
    </row>
    <row r="34" spans="1:7">
      <c r="A34" s="250" t="s">
        <v>751</v>
      </c>
      <c r="B34" s="247">
        <v>0</v>
      </c>
      <c r="C34" s="247">
        <v>0</v>
      </c>
      <c r="D34" s="247">
        <v>0</v>
      </c>
      <c r="E34" s="247">
        <v>0</v>
      </c>
      <c r="F34" s="247">
        <v>0</v>
      </c>
      <c r="G34" s="247">
        <v>0</v>
      </c>
    </row>
    <row r="35" spans="1:7">
      <c r="A35" s="250" t="s">
        <v>752</v>
      </c>
      <c r="B35" s="247">
        <v>0</v>
      </c>
      <c r="C35" s="247">
        <v>0</v>
      </c>
      <c r="D35" s="247">
        <v>0</v>
      </c>
      <c r="E35" s="247">
        <v>0</v>
      </c>
      <c r="F35" s="247">
        <v>0</v>
      </c>
      <c r="G35" s="247">
        <v>0</v>
      </c>
    </row>
    <row r="36" spans="1:7">
      <c r="A36" s="244" t="s">
        <v>753</v>
      </c>
      <c r="B36" s="245">
        <f>B34+B35</f>
        <v>0</v>
      </c>
      <c r="C36" s="245">
        <f t="shared" ref="C36:G36" si="4">C34+C35</f>
        <v>0</v>
      </c>
      <c r="D36" s="245">
        <f t="shared" si="4"/>
        <v>0</v>
      </c>
      <c r="E36" s="245">
        <f t="shared" si="4"/>
        <v>0</v>
      </c>
      <c r="F36" s="245">
        <f t="shared" si="4"/>
        <v>0</v>
      </c>
      <c r="G36" s="245">
        <f t="shared" si="4"/>
        <v>0</v>
      </c>
    </row>
    <row r="37" spans="1:7">
      <c r="A37" s="251"/>
      <c r="B37" s="251"/>
      <c r="C37" s="251"/>
      <c r="D37" s="251"/>
      <c r="E37" s="251"/>
      <c r="F37" s="251"/>
      <c r="G37" s="251"/>
    </row>
    <row r="38" spans="1:7">
      <c r="A38" s="252"/>
    </row>
    <row r="39" spans="1:7">
      <c r="A39" s="253" t="s">
        <v>754</v>
      </c>
      <c r="B39" s="253"/>
      <c r="C39" s="253"/>
      <c r="D39" s="253"/>
      <c r="E39" s="253"/>
      <c r="F39" s="253"/>
      <c r="G39" s="253"/>
    </row>
    <row r="40" spans="1:7">
      <c r="A40" s="253" t="s">
        <v>755</v>
      </c>
      <c r="B40" s="253"/>
      <c r="C40" s="253"/>
      <c r="D40" s="253"/>
      <c r="E40" s="253"/>
      <c r="F40" s="253"/>
      <c r="G40" s="253"/>
    </row>
  </sheetData>
  <mergeCells count="6">
    <mergeCell ref="A1:G1"/>
    <mergeCell ref="A2:G2"/>
    <mergeCell ref="A3:G3"/>
    <mergeCell ref="A4:A5"/>
    <mergeCell ref="A39:G39"/>
    <mergeCell ref="A40:G40"/>
  </mergeCells>
  <dataValidations count="2">
    <dataValidation type="decimal" allowBlank="1" showInputMessage="1" showErrorMessage="1" sqref="B6:G36">
      <formula1>-1.79769313486231E+100</formula1>
      <formula2>1.79769313486231E+100</formula2>
    </dataValidation>
    <dataValidation allowBlank="1" showInputMessage="1" showErrorMessage="1" prompt="Año 5 (c)" sqref="B4:F5"/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D22" sqref="D22"/>
    </sheetView>
  </sheetViews>
  <sheetFormatPr baseColWidth="10" defaultRowHeight="15"/>
  <cols>
    <col min="1" max="1" width="61.85546875" bestFit="1" customWidth="1"/>
    <col min="2" max="7" width="16.85546875" customWidth="1"/>
  </cols>
  <sheetData>
    <row r="1" spans="1:7">
      <c r="A1" s="254" t="s">
        <v>720</v>
      </c>
      <c r="B1" s="255"/>
      <c r="C1" s="255"/>
      <c r="D1" s="255"/>
      <c r="E1" s="255"/>
      <c r="F1" s="255"/>
      <c r="G1" s="256"/>
    </row>
    <row r="2" spans="1:7">
      <c r="A2" s="257" t="s">
        <v>756</v>
      </c>
      <c r="B2" s="258"/>
      <c r="C2" s="258"/>
      <c r="D2" s="258"/>
      <c r="E2" s="258"/>
      <c r="F2" s="258"/>
      <c r="G2" s="259"/>
    </row>
    <row r="3" spans="1:7">
      <c r="A3" s="260" t="s">
        <v>2</v>
      </c>
      <c r="B3" s="261"/>
      <c r="C3" s="261"/>
      <c r="D3" s="261"/>
      <c r="E3" s="261"/>
      <c r="F3" s="261"/>
      <c r="G3" s="262"/>
    </row>
    <row r="4" spans="1:7">
      <c r="A4" s="263" t="s">
        <v>757</v>
      </c>
      <c r="B4" s="239">
        <v>2018</v>
      </c>
      <c r="C4" s="239">
        <v>2019</v>
      </c>
      <c r="D4" s="239">
        <v>2020</v>
      </c>
      <c r="E4" s="239">
        <v>2021</v>
      </c>
      <c r="F4" s="239">
        <v>2022</v>
      </c>
      <c r="G4" s="264">
        <v>2023</v>
      </c>
    </row>
    <row r="5" spans="1:7" ht="32.25">
      <c r="A5" s="265"/>
      <c r="B5" s="266" t="s">
        <v>723</v>
      </c>
      <c r="C5" s="266" t="s">
        <v>724</v>
      </c>
      <c r="D5" s="266" t="s">
        <v>725</v>
      </c>
      <c r="E5" s="266" t="s">
        <v>726</v>
      </c>
      <c r="F5" s="266" t="s">
        <v>727</v>
      </c>
      <c r="G5" s="267" t="s">
        <v>758</v>
      </c>
    </row>
    <row r="6" spans="1:7">
      <c r="A6" s="125" t="s">
        <v>759</v>
      </c>
      <c r="B6" s="268">
        <f t="shared" ref="B6:G6" si="0">SUM(B7:B15)</f>
        <v>0</v>
      </c>
      <c r="C6" s="268">
        <f t="shared" si="0"/>
        <v>0</v>
      </c>
      <c r="D6" s="268">
        <f t="shared" si="0"/>
        <v>0</v>
      </c>
      <c r="E6" s="268">
        <f t="shared" si="0"/>
        <v>0</v>
      </c>
      <c r="F6" s="268">
        <f t="shared" si="0"/>
        <v>0</v>
      </c>
      <c r="G6" s="268">
        <f t="shared" si="0"/>
        <v>-39920540.490000002</v>
      </c>
    </row>
    <row r="7" spans="1:7">
      <c r="A7" s="269" t="s">
        <v>760</v>
      </c>
      <c r="B7" s="270">
        <v>0</v>
      </c>
      <c r="C7" s="270">
        <v>0</v>
      </c>
      <c r="D7" s="270">
        <v>0</v>
      </c>
      <c r="E7" s="270">
        <v>0</v>
      </c>
      <c r="F7" s="270">
        <v>0</v>
      </c>
      <c r="G7" s="270">
        <v>-10199017.08</v>
      </c>
    </row>
    <row r="8" spans="1:7">
      <c r="A8" s="269" t="s">
        <v>761</v>
      </c>
      <c r="B8" s="270">
        <v>0</v>
      </c>
      <c r="C8" s="270">
        <v>0</v>
      </c>
      <c r="D8" s="270">
        <v>0</v>
      </c>
      <c r="E8" s="270">
        <v>0</v>
      </c>
      <c r="F8" s="270">
        <v>0</v>
      </c>
      <c r="G8" s="270">
        <v>-8053031.6500000004</v>
      </c>
    </row>
    <row r="9" spans="1:7">
      <c r="A9" s="269" t="s">
        <v>762</v>
      </c>
      <c r="B9" s="270">
        <v>0</v>
      </c>
      <c r="C9" s="270">
        <v>0</v>
      </c>
      <c r="D9" s="270">
        <v>0</v>
      </c>
      <c r="E9" s="270">
        <v>0</v>
      </c>
      <c r="F9" s="270">
        <v>0</v>
      </c>
      <c r="G9" s="270">
        <v>-8410733.3800000008</v>
      </c>
    </row>
    <row r="10" spans="1:7">
      <c r="A10" s="269" t="s">
        <v>763</v>
      </c>
      <c r="B10" s="270">
        <v>0</v>
      </c>
      <c r="C10" s="270">
        <v>0</v>
      </c>
      <c r="D10" s="270">
        <v>0</v>
      </c>
      <c r="E10" s="270">
        <v>0</v>
      </c>
      <c r="F10" s="270">
        <v>0</v>
      </c>
      <c r="G10" s="270">
        <v>-12839746.82</v>
      </c>
    </row>
    <row r="11" spans="1:7">
      <c r="A11" s="269" t="s">
        <v>764</v>
      </c>
      <c r="B11" s="270">
        <v>0</v>
      </c>
      <c r="C11" s="270">
        <v>0</v>
      </c>
      <c r="D11" s="270">
        <v>0</v>
      </c>
      <c r="E11" s="270">
        <v>0</v>
      </c>
      <c r="F11" s="270">
        <v>0</v>
      </c>
      <c r="G11" s="270">
        <v>-119617.13</v>
      </c>
    </row>
    <row r="12" spans="1:7">
      <c r="A12" s="269" t="s">
        <v>765</v>
      </c>
      <c r="B12" s="270">
        <v>0</v>
      </c>
      <c r="C12" s="270">
        <v>0</v>
      </c>
      <c r="D12" s="270">
        <v>0</v>
      </c>
      <c r="E12" s="270">
        <v>0</v>
      </c>
      <c r="F12" s="270">
        <v>0</v>
      </c>
      <c r="G12" s="270">
        <v>-298394.43</v>
      </c>
    </row>
    <row r="13" spans="1:7">
      <c r="A13" s="269" t="s">
        <v>766</v>
      </c>
      <c r="B13" s="270">
        <v>0</v>
      </c>
      <c r="C13" s="270">
        <v>0</v>
      </c>
      <c r="D13" s="270">
        <v>0</v>
      </c>
      <c r="E13" s="270">
        <v>0</v>
      </c>
      <c r="F13" s="270">
        <v>0</v>
      </c>
      <c r="G13" s="270">
        <v>0</v>
      </c>
    </row>
    <row r="14" spans="1:7">
      <c r="A14" s="269" t="s">
        <v>767</v>
      </c>
      <c r="B14" s="270">
        <v>0</v>
      </c>
      <c r="C14" s="270">
        <v>0</v>
      </c>
      <c r="D14" s="270">
        <v>0</v>
      </c>
      <c r="E14" s="270">
        <v>0</v>
      </c>
      <c r="F14" s="270">
        <v>0</v>
      </c>
      <c r="G14" s="270">
        <v>0</v>
      </c>
    </row>
    <row r="15" spans="1:7">
      <c r="A15" s="269" t="s">
        <v>768</v>
      </c>
      <c r="B15" s="270">
        <v>0</v>
      </c>
      <c r="C15" s="270">
        <v>0</v>
      </c>
      <c r="D15" s="270">
        <v>0</v>
      </c>
      <c r="E15" s="270">
        <v>0</v>
      </c>
      <c r="F15" s="270">
        <v>0</v>
      </c>
      <c r="G15" s="270">
        <v>0</v>
      </c>
    </row>
    <row r="16" spans="1:7">
      <c r="A16" s="271"/>
      <c r="B16" s="272"/>
      <c r="C16" s="272"/>
      <c r="D16" s="272"/>
      <c r="E16" s="272"/>
      <c r="F16" s="272"/>
      <c r="G16" s="272"/>
    </row>
    <row r="17" spans="1:7">
      <c r="A17" s="273" t="s">
        <v>769</v>
      </c>
      <c r="B17" s="268">
        <f t="shared" ref="B17:G17" si="1">SUM(B18:B26)</f>
        <v>0</v>
      </c>
      <c r="C17" s="268">
        <f t="shared" si="1"/>
        <v>0</v>
      </c>
      <c r="D17" s="268">
        <f t="shared" si="1"/>
        <v>0</v>
      </c>
      <c r="E17" s="268">
        <f t="shared" si="1"/>
        <v>0</v>
      </c>
      <c r="F17" s="268">
        <f t="shared" si="1"/>
        <v>0</v>
      </c>
      <c r="G17" s="268">
        <f t="shared" si="1"/>
        <v>-34523481.82</v>
      </c>
    </row>
    <row r="18" spans="1:7">
      <c r="A18" s="269" t="s">
        <v>760</v>
      </c>
      <c r="B18" s="270">
        <v>0</v>
      </c>
      <c r="C18" s="270">
        <v>0</v>
      </c>
      <c r="D18" s="270">
        <v>0</v>
      </c>
      <c r="E18" s="270">
        <v>0</v>
      </c>
      <c r="F18" s="270">
        <v>0</v>
      </c>
      <c r="G18" s="270">
        <v>-1093377.44</v>
      </c>
    </row>
    <row r="19" spans="1:7">
      <c r="A19" s="269" t="s">
        <v>761</v>
      </c>
      <c r="B19" s="270">
        <v>0</v>
      </c>
      <c r="C19" s="270">
        <v>0</v>
      </c>
      <c r="D19" s="270">
        <v>0</v>
      </c>
      <c r="E19" s="270">
        <v>0</v>
      </c>
      <c r="F19" s="270">
        <v>0</v>
      </c>
      <c r="G19" s="270">
        <v>-1934181.56</v>
      </c>
    </row>
    <row r="20" spans="1:7">
      <c r="A20" s="269" t="s">
        <v>762</v>
      </c>
      <c r="B20" s="270">
        <v>0</v>
      </c>
      <c r="C20" s="270">
        <v>0</v>
      </c>
      <c r="D20" s="270">
        <v>0</v>
      </c>
      <c r="E20" s="270">
        <v>0</v>
      </c>
      <c r="F20" s="270">
        <v>0</v>
      </c>
      <c r="G20" s="270">
        <v>-1042755.81</v>
      </c>
    </row>
    <row r="21" spans="1:7">
      <c r="A21" s="269" t="s">
        <v>763</v>
      </c>
      <c r="B21" s="270">
        <v>0</v>
      </c>
      <c r="C21" s="270">
        <v>0</v>
      </c>
      <c r="D21" s="270">
        <v>0</v>
      </c>
      <c r="E21" s="270">
        <v>0</v>
      </c>
      <c r="F21" s="270">
        <v>0</v>
      </c>
      <c r="G21" s="270">
        <v>-4528080.79</v>
      </c>
    </row>
    <row r="22" spans="1:7">
      <c r="A22" s="269" t="s">
        <v>764</v>
      </c>
      <c r="B22" s="270">
        <v>0</v>
      </c>
      <c r="C22" s="270">
        <v>0</v>
      </c>
      <c r="D22" s="270">
        <v>0</v>
      </c>
      <c r="E22" s="270">
        <v>0</v>
      </c>
      <c r="F22" s="270">
        <v>0</v>
      </c>
      <c r="G22" s="270">
        <v>-2252000</v>
      </c>
    </row>
    <row r="23" spans="1:7">
      <c r="A23" s="269" t="s">
        <v>765</v>
      </c>
      <c r="B23" s="270">
        <v>0</v>
      </c>
      <c r="C23" s="270">
        <v>0</v>
      </c>
      <c r="D23" s="270">
        <v>0</v>
      </c>
      <c r="E23" s="270">
        <v>0</v>
      </c>
      <c r="F23" s="270">
        <v>0</v>
      </c>
      <c r="G23" s="270">
        <v>-23673086.219999999</v>
      </c>
    </row>
    <row r="24" spans="1:7">
      <c r="A24" s="269" t="s">
        <v>766</v>
      </c>
      <c r="B24" s="270">
        <v>0</v>
      </c>
      <c r="C24" s="270">
        <v>0</v>
      </c>
      <c r="D24" s="270">
        <v>0</v>
      </c>
      <c r="E24" s="270">
        <v>0</v>
      </c>
      <c r="F24" s="270">
        <v>0</v>
      </c>
      <c r="G24" s="270">
        <v>0</v>
      </c>
    </row>
    <row r="25" spans="1:7">
      <c r="A25" s="269" t="s">
        <v>770</v>
      </c>
      <c r="B25" s="270">
        <v>0</v>
      </c>
      <c r="C25" s="270">
        <v>0</v>
      </c>
      <c r="D25" s="270">
        <v>0</v>
      </c>
      <c r="E25" s="270">
        <v>0</v>
      </c>
      <c r="F25" s="270">
        <v>0</v>
      </c>
      <c r="G25" s="270">
        <v>0</v>
      </c>
    </row>
    <row r="26" spans="1:7">
      <c r="A26" s="269" t="s">
        <v>768</v>
      </c>
      <c r="B26" s="270">
        <v>0</v>
      </c>
      <c r="C26" s="270">
        <v>0</v>
      </c>
      <c r="D26" s="270">
        <v>0</v>
      </c>
      <c r="E26" s="270">
        <v>0</v>
      </c>
      <c r="F26" s="270">
        <v>0</v>
      </c>
      <c r="G26" s="270">
        <v>0</v>
      </c>
    </row>
    <row r="27" spans="1:7">
      <c r="A27" s="271"/>
      <c r="B27" s="272"/>
      <c r="C27" s="272"/>
      <c r="D27" s="272"/>
      <c r="E27" s="272"/>
      <c r="F27" s="272"/>
      <c r="G27" s="272"/>
    </row>
    <row r="28" spans="1:7">
      <c r="A28" s="273" t="s">
        <v>771</v>
      </c>
      <c r="B28" s="268">
        <f t="shared" ref="B28:G28" si="2">B6+B17</f>
        <v>0</v>
      </c>
      <c r="C28" s="268">
        <f t="shared" si="2"/>
        <v>0</v>
      </c>
      <c r="D28" s="268">
        <f t="shared" si="2"/>
        <v>0</v>
      </c>
      <c r="E28" s="268">
        <f t="shared" si="2"/>
        <v>0</v>
      </c>
      <c r="F28" s="268">
        <f t="shared" si="2"/>
        <v>0</v>
      </c>
      <c r="G28" s="268">
        <f t="shared" si="2"/>
        <v>-74444022.310000002</v>
      </c>
    </row>
    <row r="29" spans="1:7">
      <c r="A29" s="85"/>
      <c r="B29" s="274"/>
      <c r="C29" s="274"/>
      <c r="D29" s="274"/>
      <c r="E29" s="274"/>
      <c r="F29" s="274"/>
      <c r="G29" s="274"/>
    </row>
    <row r="30" spans="1:7">
      <c r="A30" s="1"/>
    </row>
    <row r="31" spans="1:7">
      <c r="A31" s="275" t="s">
        <v>772</v>
      </c>
      <c r="B31" s="275"/>
      <c r="C31" s="275"/>
      <c r="D31" s="275"/>
      <c r="E31" s="275"/>
      <c r="F31" s="275"/>
      <c r="G31" s="275"/>
    </row>
    <row r="32" spans="1:7">
      <c r="A32" s="275" t="s">
        <v>773</v>
      </c>
      <c r="B32" s="275"/>
      <c r="C32" s="275"/>
      <c r="D32" s="275"/>
      <c r="E32" s="275"/>
      <c r="F32" s="275"/>
      <c r="G32" s="275"/>
    </row>
  </sheetData>
  <mergeCells count="6">
    <mergeCell ref="A1:G1"/>
    <mergeCell ref="A2:G2"/>
    <mergeCell ref="A3:G3"/>
    <mergeCell ref="A4:A5"/>
    <mergeCell ref="A31:G31"/>
    <mergeCell ref="A32:G32"/>
  </mergeCells>
  <dataValidations count="1">
    <dataValidation allowBlank="1" showInputMessage="1" showErrorMessage="1" prompt="Año 5 (c)" sqref="B4:F5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2018-11-20T17:29:30Z</dcterms:created>
  <dcterms:modified xsi:type="dcterms:W3CDTF">2024-03-07T03:21:49Z</dcterms:modified>
</cp:coreProperties>
</file>